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5600" windowHeight="11190" activeTab="4"/>
  </bookViews>
  <sheets>
    <sheet name="Testo" sheetId="1" r:id="rId1"/>
    <sheet name="Esercitazione 1" sheetId="7" r:id="rId2"/>
    <sheet name="Esercitazione 2" sheetId="9" r:id="rId3"/>
    <sheet name="Esercitazione 3" sheetId="11" r:id="rId4"/>
    <sheet name="Esercitazione 4" sheetId="12" r:id="rId5"/>
    <sheet name="Slide OIC9" sheetId="8" r:id="rId6"/>
  </sheets>
  <calcPr calcId="145621" iterateDelta="1E-4"/>
</workbook>
</file>

<file path=xl/calcChain.xml><?xml version="1.0" encoding="utf-8"?>
<calcChain xmlns="http://schemas.openxmlformats.org/spreadsheetml/2006/main">
  <c r="H28" i="11" l="1"/>
  <c r="I28" i="11"/>
  <c r="I21" i="11"/>
  <c r="I22" i="11"/>
  <c r="I23" i="11"/>
  <c r="I24" i="11"/>
  <c r="I25" i="11"/>
  <c r="I26" i="11"/>
  <c r="I27" i="11"/>
  <c r="I20" i="11"/>
  <c r="H11" i="11"/>
  <c r="H12" i="11"/>
  <c r="H13" i="11"/>
  <c r="H14" i="11"/>
  <c r="H15" i="11"/>
  <c r="H16" i="11"/>
  <c r="H17" i="11"/>
  <c r="H18" i="11"/>
  <c r="H19" i="11"/>
  <c r="H10" i="11"/>
  <c r="F28" i="11"/>
  <c r="G28" i="11"/>
  <c r="G21" i="11"/>
  <c r="G22" i="11"/>
  <c r="G23" i="11"/>
  <c r="G24" i="11"/>
  <c r="G25" i="11"/>
  <c r="G26" i="11"/>
  <c r="G27" i="11"/>
  <c r="G20" i="11"/>
  <c r="F11" i="11"/>
  <c r="F12" i="11"/>
  <c r="F13" i="11"/>
  <c r="F14" i="11"/>
  <c r="F15" i="11"/>
  <c r="F16" i="11"/>
  <c r="F17" i="11"/>
  <c r="F18" i="11"/>
  <c r="F19" i="11"/>
  <c r="F10" i="11"/>
  <c r="E28" i="11"/>
  <c r="D28" i="11"/>
  <c r="C28" i="11"/>
  <c r="E11" i="11"/>
  <c r="E12" i="11"/>
  <c r="E13" i="11"/>
  <c r="E14" i="11"/>
  <c r="E15" i="11"/>
  <c r="E16" i="11"/>
  <c r="E17" i="11"/>
  <c r="E18" i="11"/>
  <c r="E19" i="11"/>
  <c r="E20" i="11"/>
  <c r="E21" i="11"/>
  <c r="E22" i="11"/>
  <c r="E23" i="11"/>
  <c r="E24" i="11"/>
  <c r="E25" i="11"/>
  <c r="E26" i="11"/>
  <c r="E27" i="11"/>
  <c r="E10" i="11"/>
  <c r="D11" i="11"/>
  <c r="D12" i="11"/>
  <c r="D13" i="11"/>
  <c r="D14" i="11"/>
  <c r="D15" i="11"/>
  <c r="D16" i="11"/>
  <c r="D17" i="11"/>
  <c r="D18" i="11"/>
  <c r="D19" i="11"/>
  <c r="D20" i="11"/>
  <c r="D21" i="11"/>
  <c r="D22" i="11"/>
  <c r="D23" i="11"/>
  <c r="D24" i="11"/>
  <c r="D25" i="11"/>
  <c r="D26" i="11"/>
  <c r="D27" i="11"/>
  <c r="D10" i="11"/>
  <c r="C17" i="11"/>
  <c r="C18" i="11"/>
  <c r="C19" i="11"/>
  <c r="C11" i="11"/>
  <c r="C12" i="11"/>
  <c r="C13" i="11"/>
  <c r="C14" i="11"/>
  <c r="C15" i="11"/>
  <c r="C16" i="11"/>
  <c r="C10" i="11"/>
  <c r="F24" i="9" l="1"/>
  <c r="F21" i="9"/>
  <c r="F16" i="9"/>
  <c r="F14" i="9"/>
  <c r="F12" i="9"/>
  <c r="C7" i="9"/>
  <c r="E59" i="7" l="1"/>
  <c r="E57" i="7"/>
  <c r="F41" i="7"/>
  <c r="F37" i="7"/>
  <c r="F20" i="7"/>
  <c r="E10" i="7"/>
  <c r="E11" i="7"/>
  <c r="F9" i="7"/>
  <c r="E4" i="7"/>
  <c r="E5" i="7" s="1"/>
  <c r="F3" i="7"/>
  <c r="G27" i="1"/>
  <c r="C27" i="1"/>
  <c r="G9" i="1"/>
  <c r="C9" i="1"/>
  <c r="F16" i="7" l="1"/>
  <c r="G25" i="1"/>
</calcChain>
</file>

<file path=xl/sharedStrings.xml><?xml version="1.0" encoding="utf-8"?>
<sst xmlns="http://schemas.openxmlformats.org/spreadsheetml/2006/main" count="200" uniqueCount="135">
  <si>
    <t>ATTIVO</t>
  </si>
  <si>
    <t>PASSIVO</t>
  </si>
  <si>
    <t>Immobilizzazioni Materiali</t>
  </si>
  <si>
    <t>Fabbricati</t>
  </si>
  <si>
    <t>Macch.ri</t>
  </si>
  <si>
    <t>Attrezzatura</t>
  </si>
  <si>
    <t>Impianti</t>
  </si>
  <si>
    <t>Immobilizzazioni Immateriali</t>
  </si>
  <si>
    <t>Costi Sviluppo</t>
  </si>
  <si>
    <t>Rimanenze</t>
  </si>
  <si>
    <t>Crediti Vs Clienti</t>
  </si>
  <si>
    <t>Fornitori</t>
  </si>
  <si>
    <t>Cassa</t>
  </si>
  <si>
    <t>Banca c/c</t>
  </si>
  <si>
    <t>Mutui/Fin</t>
  </si>
  <si>
    <t>Totale Attivo</t>
  </si>
  <si>
    <t>Totale Passivo</t>
  </si>
  <si>
    <t>1.</t>
  </si>
  <si>
    <t>F.do Amm.to Immobilizzazioni Materiali</t>
  </si>
  <si>
    <t>F.do Amm.to Immobilizzazioni Immateriali</t>
  </si>
  <si>
    <t>Banca c/c attivo</t>
  </si>
  <si>
    <t>Patrimonio Netto</t>
  </si>
  <si>
    <t>Capitale Sociale</t>
  </si>
  <si>
    <t>Riserva Legale</t>
  </si>
  <si>
    <t>@</t>
  </si>
  <si>
    <t>Parziali</t>
  </si>
  <si>
    <t>Totali</t>
  </si>
  <si>
    <t>DARE</t>
  </si>
  <si>
    <t>AVERE</t>
  </si>
  <si>
    <t>Commenti</t>
  </si>
  <si>
    <t>Macchinari</t>
  </si>
  <si>
    <t>Utile di esercizio</t>
  </si>
  <si>
    <t>2.</t>
  </si>
  <si>
    <t>3.</t>
  </si>
  <si>
    <t>Fondo Amm.to Macchinari</t>
  </si>
  <si>
    <t>Utile distribuibile</t>
  </si>
  <si>
    <t>Altri titoli</t>
  </si>
  <si>
    <t>Riserva Straord.</t>
  </si>
  <si>
    <t>Terreni</t>
  </si>
  <si>
    <t xml:space="preserve"> Società ALFA bilancio contabile  al 1/1/2016</t>
  </si>
  <si>
    <t>#</t>
  </si>
  <si>
    <t>Fornitore</t>
  </si>
  <si>
    <t>IVA su acquisti</t>
  </si>
  <si>
    <t>Acquisto del macchinario</t>
  </si>
  <si>
    <t>Acquisto dell'autovettura</t>
  </si>
  <si>
    <t>Autovetture</t>
  </si>
  <si>
    <t xml:space="preserve"> Amm.to Macchinari</t>
  </si>
  <si>
    <t>Deduzione extracontabile nel modello redditi (rigo RF55, codice 50)</t>
  </si>
  <si>
    <t>Art. 1 c. 91 L. 208/2015 Maxiammortamento per beni dal 15/10/15 al 31/12/17. Maggiorazione del</t>
  </si>
  <si>
    <t>40% del costo da ammortizzare (esclusi Fabbricati, Beni con  coefficiente di ammortamento &lt; 6,5%,</t>
  </si>
  <si>
    <r>
      <t xml:space="preserve"> veicoli promiscui dal 2017, ecc) </t>
    </r>
    <r>
      <rPr>
        <b/>
        <sz val="11"/>
        <color theme="1"/>
        <rFont val="Calibri"/>
        <family val="2"/>
        <scheme val="minor"/>
      </rPr>
      <t>Non vale ai fini IRAP</t>
    </r>
  </si>
  <si>
    <t>Art. 164 TUIR: deducibilità al 20% fino max costo € 18.075,99</t>
  </si>
  <si>
    <t>Art. 19-bis DPR 633/72: limita la detrazione IVA al 40% per veicoli non utilizzati in modo esclusivo</t>
  </si>
  <si>
    <t>L'IVA non detratta aumenta il costo del bene</t>
  </si>
  <si>
    <t>Maxi ammortamento solo su valore fiscale</t>
  </si>
  <si>
    <t xml:space="preserve"> Amm.to Autovetture</t>
  </si>
  <si>
    <t>Fondo Amm.to Autovetture</t>
  </si>
  <si>
    <t>Ammortamento del macchinario al 31/12/2016</t>
  </si>
  <si>
    <t>Ammortamento dellauto al 31/12/2016</t>
  </si>
  <si>
    <t>Ammortamento deducibile: 20% di (18.075,99*12,5%=2.259,50)= 451,90</t>
  </si>
  <si>
    <t>Maxiammortamento= 40% di € 451,90 = € 180,76 variazione in dim. su rigo RF55 Cod.50</t>
  </si>
  <si>
    <t>€ 2.830-€ 451,90= € 2.378,10 Variazione in aumento su rigo RF21</t>
  </si>
  <si>
    <t>Art. 102 c.6 DPR 917/86: spese di manutenzione deducibili nel limite del 5% del costo dei beni ammortizzabili risultanti dal registro all'inizio dell'esercizio (prima del 2012 si teneva conto deglia cquisti/cesioni in corso di anno).  L'eccedenza è deducibile in quote costanti nei 5 esercizi successivi  (l'eccedenza va iscritta nel registro dei beni ammortizzabili in apposita voce. Art. 16 c.5 DPR 600/73). Per alcuni settori la percentuale è diversa (es. 15% per le estrattive). Per le auto promiscue si computa il valore fiscale. In caso di cessione dei beni l'eccedenza si riporta. L'eccedenza indeducibile va indicata come variazione in aumento nel rigo RF24 (negli anni successivi la quota di un quinto va indicata in diminuzione nel rigo RF55 codice 6. L'eccedenza riportabile genera imposte anticipate nell'anno di maturazione della stessa che saranno stornate nei 5 anni successivi.</t>
  </si>
  <si>
    <t>Rilevate imposte anticipate su eccenza manutenzioni al 31/12/2016</t>
  </si>
  <si>
    <t>Credito per imposte anticipate</t>
  </si>
  <si>
    <t>Imposte anticipate</t>
  </si>
  <si>
    <t>Storno imposte anticipate su eccenza manutenzioni 2006 dal 2017</t>
  </si>
  <si>
    <t>L’art.2426 del Codice civile, al numero 5, stabilisce che i costi di impianto e di ampliamento e i costi di sviluppo aventi utilità pluriennale possono essere iscritti nell’attivo con il consenso, ove esiste, del collegio sindacale. I costi di impianto e di ampliamento devono essere ammortizzati entro un periodo non superiore a 5 anni. I costi di sviluppo sono ammortizzati secondo la loro vita utile; nei casi eccezionali in cui non è possibile stimarne attendibilmente la vita utile, sono ammortizzati entro un periodo non superiore a 5 anni. Fino a che l’ammortamento non è completato possono essere distribuiti dividendi solo se residuano riserve disponibili sufficienti a coprire l’ammontare dei costi non ammortizzati.  L’art. 2430 c.c. prevede che dagli utili netti annuali deve essere dedotta una somma corrispondente almeno alla ventesima parte di essi per costituire una riserva, fino a che questa non abbia raggiunto il quinto  del Capitale sociale.</t>
  </si>
  <si>
    <t>Destinazione utile dopo approvazione bilancio</t>
  </si>
  <si>
    <t>Riserva legale</t>
  </si>
  <si>
    <t>N.B. La riserva legale pari a € 130.000 è inferiore al 20% del capitale. Obbligo accantonare.</t>
  </si>
  <si>
    <t xml:space="preserve">N.B. Residuano Costi di sviluppo da ammortizzare per € 100.000. </t>
  </si>
  <si>
    <t>Ricerva straord. Vincolata</t>
  </si>
  <si>
    <t>Costi diretti capitalizzati:</t>
  </si>
  <si>
    <t>Costo del lavoro</t>
  </si>
  <si>
    <t>Materiali</t>
  </si>
  <si>
    <t>lavorazioni di terzi</t>
  </si>
  <si>
    <t>Scritture contabili in corso di anno</t>
  </si>
  <si>
    <t>Scrittura contabile al 01/07/2014</t>
  </si>
  <si>
    <t>Rilevato ammortamento al 31/12/2014</t>
  </si>
  <si>
    <t>Amm.to impianti</t>
  </si>
  <si>
    <t>Fondo Amm.to impianti</t>
  </si>
  <si>
    <t>Il principio contabile OIC 16 al paragrafo 31 prevede la capitalizzazione dei costi sostenuti per la costruzione in economia di un immobilizzazione materiale. Oltre i costi diretti, rappresentati nel caso di specie dai costi per il personale, dall'acquisto dei materiali e delle lavorazioni di terzi, si procede alla capitalizzazione dei costi generali</t>
  </si>
  <si>
    <t>Materiali c/acquisti</t>
  </si>
  <si>
    <t>Costo per il personale</t>
  </si>
  <si>
    <t>Lavorazioni di terzi</t>
  </si>
  <si>
    <t>Oneri diverzi di gestione</t>
  </si>
  <si>
    <t xml:space="preserve"> Incrementi di imm.ni </t>
  </si>
  <si>
    <t>Accantonamento quota costi smantellamento al 31/12/2014 e ss.</t>
  </si>
  <si>
    <t>Acc.to oneri futuri</t>
  </si>
  <si>
    <t>Fondo oneri futuri</t>
  </si>
  <si>
    <t>Imposte anticipate?</t>
  </si>
  <si>
    <t>Alla fine del 10° anno?</t>
  </si>
  <si>
    <t>1- Consenso del C.S. se esistente</t>
  </si>
  <si>
    <t>2- Acquisito a titolo oneroso</t>
  </si>
  <si>
    <t>3- Costituito da oneri e costi ad utilità differita che permettano utili</t>
  </si>
  <si>
    <t>4- ha un valore quantificabile (corrispettivo pagato)</t>
  </si>
  <si>
    <t>5- Principio di recuperabilità del costo (NON cattivo affare)</t>
  </si>
  <si>
    <t>SVILUPPO AMMORTAMENTO AVVIAMENTO</t>
  </si>
  <si>
    <t>ANNI</t>
  </si>
  <si>
    <t>Amm.to civ.</t>
  </si>
  <si>
    <t>Amm.to Fisc.</t>
  </si>
  <si>
    <t>Var. Fisc.</t>
  </si>
  <si>
    <t>Negli anni dal 2016 al 2025 Variazioni in aumento di € 3.200</t>
  </si>
  <si>
    <t>(IRES anticipata € 3.200*24%= 768)</t>
  </si>
  <si>
    <t>Negli anni dal 2026 al 2033 Variazioni in diminuzione di €4.000</t>
  </si>
  <si>
    <t>( Storno imposte anticipate € 4.000*24%= 960)</t>
  </si>
  <si>
    <t>Ires Anticipata</t>
  </si>
  <si>
    <t>Storno IRES ant.</t>
  </si>
  <si>
    <t>Requisiti per l'iscrizione OIC 24 par. 55:</t>
  </si>
  <si>
    <t>Art. 103 c. 3 TUIR: fiscale in 18 anni</t>
  </si>
  <si>
    <t>Art. 107 c. 4 TUIR (indeducibilità IRES e IRAP)</t>
  </si>
  <si>
    <t>IRAP Anticipata</t>
  </si>
  <si>
    <t>Storno IRAP ant.</t>
  </si>
  <si>
    <r>
      <t xml:space="preserve">se sono realizzate mediante </t>
    </r>
    <r>
      <rPr>
        <b/>
        <sz val="9"/>
        <color rgb="FF454545"/>
        <rFont val="Arial"/>
        <family val="2"/>
      </rPr>
      <t>cessione a titolo oneroso</t>
    </r>
    <r>
      <rPr>
        <sz val="9"/>
        <color rgb="FF454545"/>
        <rFont val="Arial"/>
        <family val="2"/>
      </rPr>
      <t>;</t>
    </r>
  </si>
  <si>
    <r>
      <t xml:space="preserve">se sono realizzate mediante il </t>
    </r>
    <r>
      <rPr>
        <b/>
        <sz val="9"/>
        <color rgb="FF454545"/>
        <rFont val="Arial"/>
        <family val="2"/>
      </rPr>
      <t>risarcimento</t>
    </r>
    <r>
      <rPr>
        <sz val="9"/>
        <color rgb="FF454545"/>
        <rFont val="Arial"/>
        <family val="2"/>
      </rPr>
      <t>, anche in forma assicurativa, per la perdita o il danneggiamento dei beni;</t>
    </r>
  </si>
  <si>
    <r>
      <t xml:space="preserve">se i beni vengono </t>
    </r>
    <r>
      <rPr>
        <b/>
        <sz val="9"/>
        <color rgb="FF454545"/>
        <rFont val="Arial"/>
        <family val="2"/>
      </rPr>
      <t>assegnati</t>
    </r>
    <r>
      <rPr>
        <sz val="9"/>
        <color rgb="FF454545"/>
        <rFont val="Arial"/>
        <family val="2"/>
      </rPr>
      <t xml:space="preserve"> ai soci o destinati a finalità estranee all’esercizio dell’impresa.</t>
    </r>
  </si>
  <si>
    <r>
      <t xml:space="preserve">Il loro ammontare è determinato, nelle prime due fattispecie, dalla differenza fra il </t>
    </r>
    <r>
      <rPr>
        <b/>
        <sz val="9"/>
        <color rgb="FF454545"/>
        <rFont val="Arial"/>
        <family val="2"/>
      </rPr>
      <t>corrispettivo</t>
    </r>
    <r>
      <rPr>
        <sz val="9"/>
        <color rgb="FF454545"/>
        <rFont val="Arial"/>
        <family val="2"/>
      </rPr>
      <t xml:space="preserve"> o l’</t>
    </r>
    <r>
      <rPr>
        <b/>
        <sz val="9"/>
        <color rgb="FF454545"/>
        <rFont val="Arial"/>
        <family val="2"/>
      </rPr>
      <t>indennizzo</t>
    </r>
    <r>
      <rPr>
        <sz val="9"/>
        <color rgb="FF454545"/>
        <rFont val="Arial"/>
        <family val="2"/>
      </rPr>
      <t xml:space="preserve"> conseguito, al netto degli oneri accessori di diretta imputazione, e il costo non ammortizzato; mentre nella terza, dalla differenza tra il </t>
    </r>
    <r>
      <rPr>
        <b/>
        <sz val="9"/>
        <color rgb="FF454545"/>
        <rFont val="Arial"/>
        <family val="2"/>
      </rPr>
      <t>valore normale</t>
    </r>
    <r>
      <rPr>
        <sz val="9"/>
        <color rgb="FF454545"/>
        <rFont val="Arial"/>
        <family val="2"/>
      </rPr>
      <t xml:space="preserve"> e il costo non ammortizzato dei beni.</t>
    </r>
  </si>
  <si>
    <r>
      <t>per l’intero ammontare nell’esercizio in cui è realizzata</t>
    </r>
    <r>
      <rPr>
        <sz val="9"/>
        <color rgb="FF454545"/>
        <rFont val="Arial"/>
        <family val="2"/>
      </rPr>
      <t>;</t>
    </r>
  </si>
  <si>
    <r>
      <t>in quote costanti nell’esercizio stesso e nei successivi, ma non oltre il quarto, se i beni sono stati posseduti per un periodo non inferiore a tre anni</t>
    </r>
    <r>
      <rPr>
        <sz val="9"/>
        <color rgb="FF454545"/>
        <rFont val="Arial"/>
        <family val="2"/>
      </rPr>
      <t>.</t>
    </r>
  </si>
  <si>
    <t>Le fattispecie rateizzabili sono le seguenti.</t>
  </si>
  <si>
    <r>
      <t>L’opzione per il differimento della tassazione e per il numero di quote costanti va effettuata nella dichiarazione dei redditi</t>
    </r>
    <r>
      <rPr>
        <sz val="9"/>
        <color rgb="FF454545"/>
        <rFont val="Arial"/>
        <family val="2"/>
      </rPr>
      <t xml:space="preserve"> relativa all’esercizio in cui le plusvalenze sono state realizzate.</t>
    </r>
  </si>
  <si>
    <t>In fase dichiarativa, in caso di esercizio dell’opzione per la rateizzazione, sarà necessario:</t>
  </si>
  <si>
    <r>
      <t xml:space="preserve">apportare una </t>
    </r>
    <r>
      <rPr>
        <b/>
        <sz val="9"/>
        <color rgb="FF454545"/>
        <rFont val="Arial"/>
        <family val="2"/>
      </rPr>
      <t>variazione in diminuzione</t>
    </r>
    <r>
      <rPr>
        <sz val="9"/>
        <color rgb="FF454545"/>
        <rFont val="Arial"/>
        <family val="2"/>
      </rPr>
      <t xml:space="preserve"> (rigo RF34, colonna 1 e/o colonna 2)  per l’intero ammontare delle plusvalenze patrimoniali da rateizzare;</t>
    </r>
  </si>
  <si>
    <r>
      <t xml:space="preserve">una </t>
    </r>
    <r>
      <rPr>
        <b/>
        <sz val="9"/>
        <color rgb="FF454545"/>
        <rFont val="Arial"/>
        <family val="2"/>
      </rPr>
      <t>variazione in aumento</t>
    </r>
    <r>
      <rPr>
        <sz val="9"/>
        <color rgb="FF454545"/>
        <rFont val="Arial"/>
        <family val="2"/>
      </rPr>
      <t xml:space="preserve"> (rigo RF7) per l’ammontare della quota costante riferibile al periodo di imposta in questione.</t>
    </r>
  </si>
  <si>
    <r>
      <t xml:space="preserve">Negli esercizi successivi dovranno poi essere rilevate le </t>
    </r>
    <r>
      <rPr>
        <b/>
        <sz val="9"/>
        <color rgb="FF454545"/>
        <rFont val="Arial"/>
        <family val="2"/>
      </rPr>
      <t>variazioni in aumento</t>
    </r>
    <r>
      <rPr>
        <sz val="9"/>
        <color rgb="FF454545"/>
        <rFont val="Arial"/>
        <family val="2"/>
      </rPr>
      <t xml:space="preserve"> per la quota imponibile della plusvalenza complessiva, che viene ripresa a tassazione.</t>
    </r>
  </si>
  <si>
    <r>
      <t xml:space="preserve">Si può optare, ai sensi dell’articolo 86 del Tuir, per due </t>
    </r>
    <r>
      <rPr>
        <b/>
        <sz val="9"/>
        <color rgb="FF454545"/>
        <rFont val="Arial"/>
        <family val="2"/>
      </rPr>
      <t>diverse tipologie di tassazione</t>
    </r>
    <r>
      <rPr>
        <sz val="9"/>
        <color rgb="FF454545"/>
        <rFont val="Arial"/>
        <family val="2"/>
      </rPr>
      <t>.</t>
    </r>
  </si>
  <si>
    <t>Le plusvalenze dei beni relativi all’impresa, diversi da quelli indicati nel comma 1 dell’articolo 85 (RICAVI), concorrono a formare il reddito:</t>
  </si>
  <si>
    <r>
      <t xml:space="preserve">La plusvalenza può concorrere a formare il reddito a </t>
    </r>
    <r>
      <rPr>
        <b/>
        <sz val="9"/>
        <color rgb="FF454545"/>
        <rFont val="Arial"/>
        <family val="2"/>
      </rPr>
      <t>scelta</t>
    </r>
    <r>
      <rPr>
        <sz val="9"/>
        <color rgb="FF454545"/>
        <rFont val="Arial"/>
        <family val="2"/>
      </rPr>
      <t>:</t>
    </r>
  </si>
  <si>
    <r>
      <t xml:space="preserve">Civilisticamente, la minore imposta corrente Ires derivante dalla rateizzazione delle plusvalenze, comporta la </t>
    </r>
    <r>
      <rPr>
        <b/>
        <sz val="9"/>
        <color rgb="FF454545"/>
        <rFont val="Arial"/>
        <family val="2"/>
      </rPr>
      <t>rilevazione di imposte differite</t>
    </r>
    <r>
      <rPr>
        <sz val="9"/>
        <color rgb="FF454545"/>
        <rFont val="Arial"/>
        <family val="2"/>
      </rPr>
      <t xml:space="preserve"> per le quote di plusvalenza che saranno riprese a tassazione negli esercizi successivi al primo.</t>
    </r>
  </si>
  <si>
    <r>
      <t xml:space="preserve">Nel nostro caso abbiamo una plusvalenza pari a €20.000. Se </t>
    </r>
    <r>
      <rPr>
        <b/>
        <sz val="9"/>
        <color rgb="FF454545"/>
        <rFont val="Arial"/>
        <family val="2"/>
      </rPr>
      <t>rateizziamo in 5 esercizi</t>
    </r>
    <r>
      <rPr>
        <sz val="9"/>
        <color rgb="FF454545"/>
        <rFont val="Arial"/>
        <family val="2"/>
      </rPr>
      <t>, bisogna stanziare le seguenti imposte differite:</t>
    </r>
  </si>
  <si>
    <t>2017-2020: (4.000 * 4)*24% = 3.840 €.</t>
  </si>
  <si>
    <t>Totale di € 3.840, a fronte di una minor Ires corrente, rispetto alla plusvalenza imputata a bilancio per competenza, pari a 4.800 €.</t>
  </si>
  <si>
    <t>Compilazione apposito “Prospetto delle plusvalenze e delle sopravvenienze attive” (righi RS126 e RS127).</t>
  </si>
  <si>
    <r>
      <t xml:space="preserve">Conviene rateizzare la plusvalenza imputata nel bilancio 2016, </t>
    </r>
    <r>
      <rPr>
        <b/>
        <sz val="9"/>
        <color rgb="FF454545"/>
        <rFont val="Arial"/>
        <family val="2"/>
      </rPr>
      <t>aliquota Ires (dal 27,5% al 24%) dal 2017</t>
    </r>
    <r>
      <rPr>
        <sz val="9"/>
        <color rgb="FF454545"/>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</si>
</sst>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quot;€&quot;\ * #,##0.00_-;_-&quot;€&quot;\ * &quot;-&quot;??_-;_-@_-"/>
    <numFmt numFmtId="43" formatCode="_-* #,##0.00_-;\-* #,##0.00_-;_-* &quot;-&quot;??_-;_-@_-"/>
    <numFmt numFmtId="164" formatCode="&quot; &quot;#,##0&quot; &quot;;&quot;-&quot;#,##0&quot; &quot;;&quot; -&quot;#&quot; &quot;;&quot; &quot;@&quot; &quot;"/>
    <numFmt numFmtId="165" formatCode="&quot; &quot;#,##0.00&quot; &quot;;&quot;-&quot;#,##0.00&quot; &quot;;&quot; -&quot;#&quot; &quot;;&quot; &quot;@&quot; &quot;"/>
    <numFmt numFmtId="166" formatCode="[$-410]General"/>
    <numFmt numFmtId="167" formatCode="[$€-410]&quot; &quot;#,##0.00;[Red]&quot;-&quot;[$€-410]&quot; &quot;#,##0.00"/>
    <numFmt numFmtId="168" formatCode="_-* #,##0_-;\-* #,##0_-;_-* &quot;-&quot;??_-;_-@_-"/>
  </numFmts>
  <fonts count="24"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b/>
      <i/>
      <sz val="16"/>
      <color theme="1"/>
      <name val="Arial"/>
      <family val="2"/>
    </font>
    <font>
      <b/>
      <i/>
      <u/>
      <sz val="11"/>
      <color theme="1"/>
      <name val="Arial"/>
      <family val="2"/>
    </font>
    <font>
      <b/>
      <sz val="12"/>
      <color rgb="FF0070C0"/>
      <name val="Calibri"/>
      <family val="2"/>
    </font>
    <font>
      <b/>
      <sz val="11"/>
      <color rgb="FF000000"/>
      <name val="Calibri"/>
      <family val="2"/>
    </font>
    <font>
      <b/>
      <i/>
      <sz val="11"/>
      <color rgb="FF000000"/>
      <name val="Calibri"/>
      <family val="2"/>
    </font>
    <font>
      <i/>
      <sz val="11"/>
      <color rgb="FF000000"/>
      <name val="Calibri"/>
      <family val="2"/>
    </font>
    <font>
      <b/>
      <sz val="11"/>
      <color rgb="FFC00000"/>
      <name val="Calibri"/>
      <family val="2"/>
    </font>
    <font>
      <sz val="11"/>
      <color rgb="FF000000"/>
      <name val="Calibri"/>
      <family val="2"/>
      <scheme val="minor"/>
    </font>
    <font>
      <sz val="11"/>
      <color theme="1"/>
      <name val="Arial"/>
      <family val="2"/>
    </font>
    <font>
      <b/>
      <sz val="11"/>
      <color theme="1"/>
      <name val="Calibri"/>
      <family val="2"/>
      <scheme val="minor"/>
    </font>
    <font>
      <b/>
      <i/>
      <sz val="11"/>
      <color theme="1"/>
      <name val="Calibri"/>
      <family val="2"/>
      <scheme val="minor"/>
    </font>
    <font>
      <b/>
      <sz val="11"/>
      <color theme="1"/>
      <name val="Arial"/>
      <family val="2"/>
    </font>
    <font>
      <u/>
      <sz val="11"/>
      <color theme="10"/>
      <name val="Arial"/>
      <family val="2"/>
    </font>
    <font>
      <sz val="9"/>
      <color rgb="FF454545"/>
      <name val="Arial"/>
      <family val="2"/>
    </font>
    <font>
      <b/>
      <sz val="9"/>
      <color rgb="FF454545"/>
      <name val="Arial"/>
      <family val="2"/>
    </font>
  </fonts>
  <fills count="2">
    <fill>
      <patternFill patternType="none"/>
    </fill>
    <fill>
      <patternFill patternType="gray125"/>
    </fill>
  </fills>
  <borders count="6">
    <border>
      <left/>
      <right/>
      <top/>
      <bottom/>
      <diagonal/>
    </border>
    <border>
      <left/>
      <right/>
      <top/>
      <bottom style="thin">
        <color rgb="FF000000"/>
      </bottom>
      <diagonal/>
    </border>
    <border>
      <left/>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0">
    <xf numFmtId="0" fontId="0" fillId="0" borderId="0"/>
    <xf numFmtId="43" fontId="7" fillId="0" borderId="0" applyFont="0" applyFill="0" applyBorder="0" applyAlignment="0" applyProtection="0"/>
    <xf numFmtId="165" fontId="8" fillId="0" borderId="0"/>
    <xf numFmtId="166" fontId="8" fillId="0" borderId="0"/>
    <xf numFmtId="0" fontId="9" fillId="0" borderId="0">
      <alignment horizontal="center"/>
    </xf>
    <xf numFmtId="0" fontId="9" fillId="0" borderId="0">
      <alignment horizontal="center" textRotation="90"/>
    </xf>
    <xf numFmtId="0" fontId="10" fillId="0" borderId="0"/>
    <xf numFmtId="167" fontId="10" fillId="0" borderId="0"/>
    <xf numFmtId="44" fontId="17" fillId="0" borderId="0" applyFont="0" applyFill="0" applyBorder="0" applyAlignment="0" applyProtection="0"/>
    <xf numFmtId="0" fontId="21" fillId="0" borderId="0" applyNumberFormat="0" applyFill="0" applyBorder="0" applyAlignment="0" applyProtection="0"/>
  </cellStyleXfs>
  <cellXfs count="88">
    <xf numFmtId="0" fontId="0" fillId="0" borderId="0" xfId="0"/>
    <xf numFmtId="166" fontId="11" fillId="0" borderId="0" xfId="3" applyFont="1"/>
    <xf numFmtId="164" fontId="11" fillId="0" borderId="0" xfId="2" applyNumberFormat="1" applyFont="1" applyFill="1" applyBorder="1" applyAlignment="1" applyProtection="1"/>
    <xf numFmtId="166" fontId="8" fillId="0" borderId="0" xfId="3"/>
    <xf numFmtId="164" fontId="8" fillId="0" borderId="0" xfId="2" applyNumberFormat="1" applyFont="1" applyFill="1" applyBorder="1" applyAlignment="1" applyProtection="1"/>
    <xf numFmtId="166" fontId="12" fillId="0" borderId="0" xfId="3" applyFont="1"/>
    <xf numFmtId="164" fontId="12" fillId="0" borderId="0" xfId="2" applyNumberFormat="1" applyFont="1" applyFill="1" applyBorder="1" applyAlignment="1" applyProtection="1"/>
    <xf numFmtId="166" fontId="13" fillId="0" borderId="0" xfId="3" applyFont="1"/>
    <xf numFmtId="166" fontId="14" fillId="0" borderId="0" xfId="3" applyFont="1"/>
    <xf numFmtId="164" fontId="14" fillId="0" borderId="0" xfId="2" applyNumberFormat="1" applyFont="1" applyFill="1" applyBorder="1" applyAlignment="1" applyProtection="1"/>
    <xf numFmtId="164" fontId="8" fillId="0" borderId="0" xfId="3" applyNumberFormat="1"/>
    <xf numFmtId="164" fontId="8" fillId="0" borderId="1" xfId="2" applyNumberFormat="1" applyFont="1" applyFill="1" applyBorder="1" applyAlignment="1" applyProtection="1"/>
    <xf numFmtId="166" fontId="15" fillId="0" borderId="0" xfId="3" applyFont="1"/>
    <xf numFmtId="164" fontId="15" fillId="0" borderId="0" xfId="2" applyNumberFormat="1" applyFont="1" applyFill="1" applyBorder="1" applyAlignment="1" applyProtection="1"/>
    <xf numFmtId="165" fontId="8" fillId="0" borderId="0" xfId="2" applyFont="1" applyFill="1" applyBorder="1" applyAlignment="1" applyProtection="1"/>
    <xf numFmtId="164" fontId="8" fillId="0" borderId="2" xfId="2" applyNumberFormat="1" applyFont="1" applyFill="1" applyBorder="1" applyAlignment="1" applyProtection="1"/>
    <xf numFmtId="168" fontId="6" fillId="0" borderId="0" xfId="1" applyNumberFormat="1" applyFont="1"/>
    <xf numFmtId="168" fontId="5" fillId="0" borderId="0" xfId="1" applyNumberFormat="1" applyFont="1"/>
    <xf numFmtId="168" fontId="5" fillId="0" borderId="0" xfId="1" applyNumberFormat="1" applyFont="1" applyAlignment="1">
      <alignment horizontal="center"/>
    </xf>
    <xf numFmtId="168" fontId="6" fillId="0" borderId="0" xfId="1" applyNumberFormat="1" applyFont="1" applyAlignment="1">
      <alignment horizontal="center"/>
    </xf>
    <xf numFmtId="168" fontId="6" fillId="0" borderId="0" xfId="1" applyNumberFormat="1" applyFont="1" applyAlignment="1">
      <alignment horizontal="center" vertical="center"/>
    </xf>
    <xf numFmtId="168" fontId="18" fillId="0" borderId="0" xfId="1" applyNumberFormat="1" applyFont="1" applyAlignment="1">
      <alignment horizontal="center" vertical="center"/>
    </xf>
    <xf numFmtId="168" fontId="5" fillId="0" borderId="0" xfId="1" applyNumberFormat="1" applyFont="1" applyAlignment="1">
      <alignment vertical="center"/>
    </xf>
    <xf numFmtId="168" fontId="5" fillId="0" borderId="0" xfId="1" applyNumberFormat="1" applyFont="1" applyAlignment="1">
      <alignment horizontal="center" vertical="center"/>
    </xf>
    <xf numFmtId="168" fontId="6" fillId="0" borderId="0" xfId="1" applyNumberFormat="1" applyFont="1" applyAlignment="1">
      <alignment horizontal="right" vertical="top"/>
    </xf>
    <xf numFmtId="168" fontId="16" fillId="0" borderId="0" xfId="1" applyNumberFormat="1" applyFont="1" applyBorder="1" applyAlignment="1">
      <alignment horizontal="center"/>
    </xf>
    <xf numFmtId="168" fontId="5" fillId="0" borderId="0" xfId="1" applyNumberFormat="1" applyFont="1" applyAlignment="1">
      <alignment horizontal="left" vertical="center"/>
    </xf>
    <xf numFmtId="0" fontId="5" fillId="0" borderId="0" xfId="1" applyNumberFormat="1" applyFont="1" applyAlignment="1">
      <alignment horizontal="left" vertical="top" wrapText="1"/>
    </xf>
    <xf numFmtId="168" fontId="6" fillId="0" borderId="0" xfId="1" applyNumberFormat="1" applyFont="1" applyAlignment="1">
      <alignment horizontal="left" vertical="center"/>
    </xf>
    <xf numFmtId="168" fontId="4" fillId="0" borderId="0" xfId="1" applyNumberFormat="1" applyFont="1"/>
    <xf numFmtId="168" fontId="4" fillId="0" borderId="0" xfId="1" applyNumberFormat="1" applyFont="1" applyAlignment="1">
      <alignment horizontal="center"/>
    </xf>
    <xf numFmtId="168" fontId="3" fillId="0" borderId="0" xfId="1" applyNumberFormat="1" applyFont="1"/>
    <xf numFmtId="168" fontId="3" fillId="0" borderId="0" xfId="1" applyNumberFormat="1" applyFont="1" applyAlignment="1">
      <alignment horizontal="center"/>
    </xf>
    <xf numFmtId="168" fontId="3" fillId="0" borderId="0" xfId="1" applyNumberFormat="1" applyFont="1" applyAlignment="1">
      <alignment horizontal="center" vertical="center"/>
    </xf>
    <xf numFmtId="168" fontId="19" fillId="0" borderId="0" xfId="1" applyNumberFormat="1" applyFont="1" applyAlignment="1">
      <alignment horizontal="center"/>
    </xf>
    <xf numFmtId="168" fontId="19" fillId="0" borderId="0" xfId="1" applyNumberFormat="1" applyFont="1" applyAlignment="1">
      <alignment horizontal="center" vertical="center"/>
    </xf>
    <xf numFmtId="168" fontId="6" fillId="0" borderId="0" xfId="1" applyNumberFormat="1" applyFont="1" applyAlignment="1"/>
    <xf numFmtId="168" fontId="18" fillId="0" borderId="0" xfId="1" applyNumberFormat="1" applyFont="1" applyAlignment="1"/>
    <xf numFmtId="168" fontId="3" fillId="0" borderId="0" xfId="1" applyNumberFormat="1" applyFont="1" applyAlignment="1"/>
    <xf numFmtId="168" fontId="5" fillId="0" borderId="0" xfId="1" applyNumberFormat="1" applyFont="1" applyAlignment="1"/>
    <xf numFmtId="168" fontId="4" fillId="0" borderId="0" xfId="1" applyNumberFormat="1" applyFont="1" applyAlignment="1"/>
    <xf numFmtId="0" fontId="5" fillId="0" borderId="0" xfId="1" applyNumberFormat="1" applyFont="1" applyAlignment="1">
      <alignment horizontal="left" vertical="top"/>
    </xf>
    <xf numFmtId="44" fontId="6" fillId="0" borderId="0" xfId="8" applyFont="1"/>
    <xf numFmtId="44" fontId="3" fillId="0" borderId="0" xfId="8" applyFont="1" applyAlignment="1">
      <alignment horizontal="center" vertical="center"/>
    </xf>
    <xf numFmtId="44" fontId="6" fillId="0" borderId="0" xfId="8" applyFont="1" applyAlignment="1">
      <alignment horizontal="center" vertical="center"/>
    </xf>
    <xf numFmtId="168" fontId="3" fillId="0" borderId="0" xfId="1" applyNumberFormat="1" applyFont="1" applyAlignment="1">
      <alignment horizontal="left" vertical="center"/>
    </xf>
    <xf numFmtId="168" fontId="18" fillId="0" borderId="0" xfId="1" applyNumberFormat="1" applyFont="1" applyAlignment="1">
      <alignment horizontal="right" vertical="top"/>
    </xf>
    <xf numFmtId="168" fontId="2" fillId="0" borderId="0" xfId="1" applyNumberFormat="1" applyFont="1"/>
    <xf numFmtId="168" fontId="18" fillId="0" borderId="0" xfId="1" applyNumberFormat="1" applyFont="1"/>
    <xf numFmtId="168" fontId="2" fillId="0" borderId="2" xfId="1" applyNumberFormat="1" applyFont="1" applyBorder="1"/>
    <xf numFmtId="168" fontId="2" fillId="0" borderId="0" xfId="1" applyNumberFormat="1" applyFont="1" applyBorder="1"/>
    <xf numFmtId="168" fontId="2" fillId="0" borderId="0" xfId="1" applyNumberFormat="1" applyFont="1" applyAlignment="1">
      <alignment horizontal="center" vertical="center"/>
    </xf>
    <xf numFmtId="168" fontId="2" fillId="0" borderId="0" xfId="1" applyNumberFormat="1" applyFont="1" applyAlignment="1">
      <alignment horizontal="center"/>
    </xf>
    <xf numFmtId="0" fontId="2" fillId="0" borderId="0" xfId="0" applyFont="1" applyAlignment="1">
      <alignment horizontal="center"/>
    </xf>
    <xf numFmtId="168" fontId="1" fillId="0" borderId="0" xfId="1" applyNumberFormat="1" applyFont="1" applyAlignment="1">
      <alignment horizontal="center" vertical="center"/>
    </xf>
    <xf numFmtId="168" fontId="1" fillId="0" borderId="0" xfId="1" applyNumberFormat="1" applyFont="1" applyAlignment="1">
      <alignment horizontal="center"/>
    </xf>
    <xf numFmtId="0" fontId="21" fillId="0" borderId="0" xfId="9"/>
    <xf numFmtId="0" fontId="0" fillId="0" borderId="0" xfId="0" applyAlignment="1">
      <alignment horizontal="left" vertical="center" indent="1"/>
    </xf>
    <xf numFmtId="0" fontId="21" fillId="0" borderId="0" xfId="9" applyAlignment="1">
      <alignment horizontal="left" vertical="center" indent="1"/>
    </xf>
    <xf numFmtId="0" fontId="20" fillId="0" borderId="0" xfId="0" applyFont="1"/>
    <xf numFmtId="0" fontId="0" fillId="0" borderId="4" xfId="0" applyBorder="1"/>
    <xf numFmtId="0" fontId="20" fillId="0" borderId="4" xfId="0" applyFont="1" applyBorder="1"/>
    <xf numFmtId="44" fontId="0" fillId="0" borderId="4" xfId="8" applyFont="1" applyBorder="1"/>
    <xf numFmtId="0" fontId="0" fillId="0" borderId="4" xfId="0" applyBorder="1" applyAlignment="1">
      <alignment horizontal="center"/>
    </xf>
    <xf numFmtId="44" fontId="0" fillId="0" borderId="4" xfId="0" applyNumberFormat="1" applyBorder="1"/>
    <xf numFmtId="44" fontId="20" fillId="0" borderId="4" xfId="8" applyFont="1" applyBorder="1"/>
    <xf numFmtId="44" fontId="20" fillId="0" borderId="4" xfId="0" applyNumberFormat="1" applyFont="1" applyBorder="1"/>
    <xf numFmtId="166" fontId="12" fillId="0" borderId="0" xfId="3" applyFont="1" applyAlignment="1">
      <alignment horizontal="center"/>
    </xf>
    <xf numFmtId="164" fontId="12" fillId="0" borderId="0" xfId="2" applyNumberFormat="1" applyFont="1" applyFill="1" applyBorder="1" applyAlignment="1" applyProtection="1">
      <alignment horizontal="center"/>
    </xf>
    <xf numFmtId="166" fontId="13" fillId="0" borderId="0" xfId="3" applyFont="1" applyAlignment="1">
      <alignment horizontal="left"/>
    </xf>
    <xf numFmtId="168" fontId="19" fillId="0" borderId="3" xfId="1" applyNumberFormat="1" applyFont="1" applyBorder="1" applyAlignment="1">
      <alignment horizontal="center"/>
    </xf>
    <xf numFmtId="0" fontId="0" fillId="0" borderId="3" xfId="0" applyBorder="1" applyAlignment="1">
      <alignment horizontal="center"/>
    </xf>
    <xf numFmtId="0" fontId="3" fillId="0" borderId="0" xfId="1" applyNumberFormat="1" applyFont="1" applyAlignment="1">
      <alignment horizontal="center" vertical="top" wrapText="1" shrinkToFit="1"/>
    </xf>
    <xf numFmtId="0" fontId="0" fillId="0" borderId="0" xfId="0" applyNumberFormat="1" applyAlignment="1">
      <alignment horizontal="center" vertical="top" wrapText="1" shrinkToFit="1"/>
    </xf>
    <xf numFmtId="0" fontId="3" fillId="0" borderId="0" xfId="1" applyNumberFormat="1" applyFont="1" applyAlignment="1">
      <alignment horizontal="left" vertical="top"/>
    </xf>
    <xf numFmtId="0" fontId="0" fillId="0" borderId="0" xfId="0" applyAlignment="1">
      <alignment horizontal="left" vertical="top"/>
    </xf>
    <xf numFmtId="0" fontId="16" fillId="0" borderId="0" xfId="1" applyNumberFormat="1" applyFont="1" applyBorder="1" applyAlignment="1">
      <alignment horizontal="center" vertical="center" wrapText="1"/>
    </xf>
    <xf numFmtId="0" fontId="0" fillId="0" borderId="0" xfId="0" applyNumberFormat="1" applyAlignment="1">
      <alignment horizontal="center" vertical="center" wrapText="1"/>
    </xf>
    <xf numFmtId="168" fontId="3" fillId="0" borderId="0" xfId="1" applyNumberFormat="1" applyFont="1" applyAlignment="1">
      <alignment horizontal="left" vertical="center"/>
    </xf>
    <xf numFmtId="0" fontId="0" fillId="0" borderId="0" xfId="0" applyAlignment="1">
      <alignment horizontal="left" vertical="center"/>
    </xf>
    <xf numFmtId="0" fontId="18" fillId="0" borderId="0" xfId="1" applyNumberFormat="1" applyFont="1" applyAlignment="1">
      <alignment horizontal="left" vertical="top" wrapText="1"/>
    </xf>
    <xf numFmtId="0" fontId="20" fillId="0" borderId="3" xfId="0" applyFont="1" applyBorder="1" applyAlignment="1">
      <alignment horizontal="center"/>
    </xf>
    <xf numFmtId="0" fontId="20" fillId="0" borderId="5" xfId="0" applyFont="1" applyBorder="1" applyAlignment="1">
      <alignment horizontal="center"/>
    </xf>
    <xf numFmtId="0" fontId="0" fillId="0" borderId="0" xfId="0" applyAlignment="1">
      <alignment horizontal="center"/>
    </xf>
    <xf numFmtId="0" fontId="22" fillId="0" borderId="0" xfId="0" applyFont="1" applyAlignment="1">
      <alignment vertical="center"/>
    </xf>
    <xf numFmtId="0" fontId="22" fillId="0" borderId="0" xfId="0" applyFont="1" applyAlignment="1">
      <alignment horizontal="left" vertical="center" indent="1"/>
    </xf>
    <xf numFmtId="0" fontId="23" fillId="0" borderId="0" xfId="0" applyFont="1" applyAlignment="1">
      <alignment horizontal="left" vertical="center" indent="1"/>
    </xf>
    <xf numFmtId="0" fontId="23" fillId="0" borderId="0" xfId="0" applyFont="1" applyAlignment="1">
      <alignment vertical="center"/>
    </xf>
  </cellXfs>
  <cellStyles count="10">
    <cellStyle name="Collegamento ipertestuale" xfId="9" builtinId="8"/>
    <cellStyle name="Excel Built-in Comma" xfId="2"/>
    <cellStyle name="Excel Built-in Normal" xfId="3"/>
    <cellStyle name="Heading" xfId="4"/>
    <cellStyle name="Heading1" xfId="5"/>
    <cellStyle name="Migliaia" xfId="1" builtinId="3"/>
    <cellStyle name="Normale" xfId="0" builtinId="0" customBuiltin="1"/>
    <cellStyle name="Result" xfId="6"/>
    <cellStyle name="Result2" xfId="7"/>
    <cellStyle name="Valuta" xfId="8"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17</xdr:col>
      <xdr:colOff>541402</xdr:colOff>
      <xdr:row>54</xdr:row>
      <xdr:rowOff>36882</xdr:rowOff>
    </xdr:to>
    <xdr:pic>
      <xdr:nvPicPr>
        <xdr:cNvPr id="2" name="Immagine 1"/>
        <xdr:cNvPicPr>
          <a:picLocks noChangeAspect="1"/>
        </xdr:cNvPicPr>
      </xdr:nvPicPr>
      <xdr:blipFill>
        <a:blip xmlns:r="http://schemas.openxmlformats.org/officeDocument/2006/relationships" r:embed="rId1"/>
        <a:stretch>
          <a:fillRect/>
        </a:stretch>
      </xdr:blipFill>
      <xdr:spPr>
        <a:xfrm>
          <a:off x="9525" y="57150"/>
          <a:ext cx="12190477" cy="9752382"/>
        </a:xfrm>
        <a:prstGeom prst="rect">
          <a:avLst/>
        </a:prstGeom>
      </xdr:spPr>
    </xdr:pic>
    <xdr:clientData/>
  </xdr:twoCellAnchor>
  <xdr:twoCellAnchor>
    <xdr:from>
      <xdr:col>0</xdr:col>
      <xdr:colOff>19051</xdr:colOff>
      <xdr:row>52</xdr:row>
      <xdr:rowOff>47625</xdr:rowOff>
    </xdr:from>
    <xdr:to>
      <xdr:col>17</xdr:col>
      <xdr:colOff>457201</xdr:colOff>
      <xdr:row>54</xdr:row>
      <xdr:rowOff>28575</xdr:rowOff>
    </xdr:to>
    <xdr:sp macro="" textlink="">
      <xdr:nvSpPr>
        <xdr:cNvPr id="3" name="Rettangolo 2"/>
        <xdr:cNvSpPr/>
      </xdr:nvSpPr>
      <xdr:spPr>
        <a:xfrm>
          <a:off x="19051" y="9458325"/>
          <a:ext cx="12096750" cy="342900"/>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9"/>
  <sheetViews>
    <sheetView workbookViewId="0">
      <selection activeCell="B25" sqref="B25"/>
    </sheetView>
  </sheetViews>
  <sheetFormatPr defaultRowHeight="15" x14ac:dyDescent="0.25"/>
  <cols>
    <col min="1" max="1" width="25.25" style="3" customWidth="1"/>
    <col min="2" max="2" width="12" style="3" customWidth="1"/>
    <col min="3" max="3" width="14.25" style="4" customWidth="1"/>
    <col min="4" max="4" width="8" style="3" customWidth="1"/>
    <col min="5" max="5" width="12.625" style="3" customWidth="1"/>
    <col min="6" max="6" width="9.5" style="3" customWidth="1"/>
    <col min="7" max="7" width="16.375" style="4" customWidth="1"/>
    <col min="8" max="8" width="12.375" style="3" customWidth="1"/>
    <col min="9" max="10" width="8.125" style="3" customWidth="1"/>
    <col min="11" max="11" width="9.875" style="3" customWidth="1"/>
    <col min="12" max="1024" width="8.125" style="3" customWidth="1"/>
  </cols>
  <sheetData>
    <row r="1" spans="1:10" ht="15.75" x14ac:dyDescent="0.25">
      <c r="A1" s="1" t="s">
        <v>39</v>
      </c>
      <c r="B1" s="1"/>
      <c r="C1" s="2"/>
      <c r="D1" s="1"/>
    </row>
    <row r="2" spans="1:10" x14ac:dyDescent="0.25">
      <c r="A2" s="67" t="s">
        <v>0</v>
      </c>
      <c r="B2" s="67"/>
      <c r="C2" s="67"/>
      <c r="E2" s="68" t="s">
        <v>1</v>
      </c>
      <c r="F2" s="68"/>
      <c r="G2" s="68"/>
    </row>
    <row r="3" spans="1:10" x14ac:dyDescent="0.25">
      <c r="A3" s="7" t="s">
        <v>2</v>
      </c>
      <c r="B3" s="8"/>
      <c r="C3" s="9"/>
      <c r="E3" s="69" t="s">
        <v>18</v>
      </c>
      <c r="F3" s="69"/>
      <c r="G3" s="69"/>
    </row>
    <row r="4" spans="1:10" x14ac:dyDescent="0.25">
      <c r="A4" s="3" t="s">
        <v>3</v>
      </c>
      <c r="C4" s="4">
        <v>600000</v>
      </c>
      <c r="E4" s="3" t="s">
        <v>3</v>
      </c>
      <c r="G4" s="4">
        <v>500000</v>
      </c>
      <c r="I4" s="10"/>
    </row>
    <row r="5" spans="1:10" x14ac:dyDescent="0.25">
      <c r="A5" s="3" t="s">
        <v>38</v>
      </c>
      <c r="C5" s="4">
        <v>150000</v>
      </c>
      <c r="E5" s="3" t="s">
        <v>4</v>
      </c>
      <c r="G5" s="4">
        <v>12000</v>
      </c>
    </row>
    <row r="6" spans="1:10" x14ac:dyDescent="0.25">
      <c r="A6" s="3" t="s">
        <v>30</v>
      </c>
      <c r="C6" s="4">
        <v>160000</v>
      </c>
      <c r="E6" s="3" t="s">
        <v>5</v>
      </c>
      <c r="G6" s="4">
        <v>15000</v>
      </c>
    </row>
    <row r="7" spans="1:10" x14ac:dyDescent="0.25">
      <c r="A7" s="3" t="s">
        <v>5</v>
      </c>
      <c r="C7" s="4">
        <v>55000</v>
      </c>
      <c r="E7" s="3" t="s">
        <v>6</v>
      </c>
      <c r="G7" s="4">
        <v>86000</v>
      </c>
    </row>
    <row r="8" spans="1:10" x14ac:dyDescent="0.25">
      <c r="A8" s="3" t="s">
        <v>6</v>
      </c>
      <c r="C8" s="11">
        <v>120000</v>
      </c>
      <c r="G8" s="11"/>
    </row>
    <row r="9" spans="1:10" x14ac:dyDescent="0.25">
      <c r="C9" s="6">
        <f>SUM(C4:C8)</f>
        <v>1085000</v>
      </c>
      <c r="G9" s="6">
        <f>SUM(G4:G8)</f>
        <v>613000</v>
      </c>
    </row>
    <row r="11" spans="1:10" x14ac:dyDescent="0.25">
      <c r="A11" s="7" t="s">
        <v>7</v>
      </c>
      <c r="B11" s="8"/>
      <c r="C11" s="9"/>
      <c r="E11" s="69" t="s">
        <v>19</v>
      </c>
      <c r="F11" s="69"/>
      <c r="G11" s="69"/>
    </row>
    <row r="12" spans="1:10" x14ac:dyDescent="0.25">
      <c r="A12" s="3" t="s">
        <v>8</v>
      </c>
      <c r="C12" s="4">
        <v>250000</v>
      </c>
      <c r="E12" s="3" t="s">
        <v>8</v>
      </c>
      <c r="G12" s="4">
        <v>150000</v>
      </c>
    </row>
    <row r="13" spans="1:10" x14ac:dyDescent="0.25">
      <c r="C13" s="6">
        <v>250000</v>
      </c>
      <c r="G13" s="6">
        <v>150000</v>
      </c>
      <c r="I13" s="10"/>
      <c r="J13" s="10"/>
    </row>
    <row r="14" spans="1:10" x14ac:dyDescent="0.25">
      <c r="A14" s="12"/>
      <c r="C14" s="13"/>
      <c r="G14" s="13"/>
    </row>
    <row r="15" spans="1:10" x14ac:dyDescent="0.25">
      <c r="A15" s="3" t="s">
        <v>9</v>
      </c>
      <c r="C15" s="4">
        <v>113000</v>
      </c>
      <c r="E15" s="3" t="s">
        <v>11</v>
      </c>
      <c r="G15" s="4">
        <v>50000</v>
      </c>
    </row>
    <row r="16" spans="1:10" x14ac:dyDescent="0.25">
      <c r="E16" s="3" t="s">
        <v>13</v>
      </c>
      <c r="G16" s="4">
        <v>15000</v>
      </c>
    </row>
    <row r="17" spans="1:11" x14ac:dyDescent="0.25">
      <c r="A17" s="3" t="s">
        <v>10</v>
      </c>
      <c r="C17" s="4">
        <v>225000</v>
      </c>
      <c r="E17" s="3" t="s">
        <v>14</v>
      </c>
      <c r="G17" s="4">
        <v>215000</v>
      </c>
    </row>
    <row r="18" spans="1:11" x14ac:dyDescent="0.25">
      <c r="A18" s="3" t="s">
        <v>12</v>
      </c>
      <c r="C18" s="4">
        <v>5000</v>
      </c>
      <c r="K18" s="10"/>
    </row>
    <row r="19" spans="1:11" x14ac:dyDescent="0.25">
      <c r="A19" s="3" t="s">
        <v>36</v>
      </c>
      <c r="C19" s="4">
        <v>75000</v>
      </c>
      <c r="K19" s="10"/>
    </row>
    <row r="20" spans="1:11" x14ac:dyDescent="0.25">
      <c r="A20" s="3" t="s">
        <v>20</v>
      </c>
      <c r="C20" s="4">
        <v>125000</v>
      </c>
    </row>
    <row r="21" spans="1:11" x14ac:dyDescent="0.25">
      <c r="E21" s="69" t="s">
        <v>21</v>
      </c>
      <c r="F21" s="69"/>
      <c r="G21" s="69"/>
    </row>
    <row r="22" spans="1:11" x14ac:dyDescent="0.25">
      <c r="E22" s="4" t="s">
        <v>22</v>
      </c>
      <c r="G22" s="4">
        <v>700000</v>
      </c>
    </row>
    <row r="23" spans="1:11" x14ac:dyDescent="0.25">
      <c r="E23" s="4" t="s">
        <v>23</v>
      </c>
      <c r="G23" s="4">
        <v>130000</v>
      </c>
    </row>
    <row r="24" spans="1:11" x14ac:dyDescent="0.25">
      <c r="E24" s="4" t="s">
        <v>37</v>
      </c>
      <c r="G24" s="15">
        <v>5000</v>
      </c>
    </row>
    <row r="25" spans="1:11" x14ac:dyDescent="0.25">
      <c r="E25" s="4"/>
      <c r="G25" s="6">
        <f>SUM(G22:G24)</f>
        <v>835000</v>
      </c>
    </row>
    <row r="26" spans="1:11" x14ac:dyDescent="0.25">
      <c r="F26" s="4"/>
    </row>
    <row r="27" spans="1:11" x14ac:dyDescent="0.25">
      <c r="A27" s="5" t="s">
        <v>15</v>
      </c>
      <c r="C27" s="6">
        <f>C9+C13+C17+C18+C19+C20+C15</f>
        <v>1878000</v>
      </c>
      <c r="D27" s="5"/>
      <c r="E27" s="5" t="s">
        <v>16</v>
      </c>
      <c r="F27" s="5"/>
      <c r="G27" s="6">
        <f>G9+G13+G15+G16+G17+G25</f>
        <v>1878000</v>
      </c>
    </row>
    <row r="29" spans="1:11" x14ac:dyDescent="0.25">
      <c r="H29" s="14"/>
    </row>
  </sheetData>
  <mergeCells count="5">
    <mergeCell ref="A2:C2"/>
    <mergeCell ref="E2:G2"/>
    <mergeCell ref="E3:G3"/>
    <mergeCell ref="E11:G11"/>
    <mergeCell ref="E21:G21"/>
  </mergeCells>
  <printOptions gridLines="1"/>
  <pageMargins left="0.70826771653543308" right="0.70826771653543308" top="1.1417322834645669" bottom="1.1417322834645669" header="0.74803149606299213" footer="0.74803149606299213"/>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topLeftCell="A52" zoomScale="98" zoomScaleNormal="98" workbookViewId="0">
      <selection activeCell="E60" sqref="E60"/>
    </sheetView>
  </sheetViews>
  <sheetFormatPr defaultRowHeight="15" x14ac:dyDescent="0.25"/>
  <cols>
    <col min="1" max="1" width="3.375" style="16" customWidth="1"/>
    <col min="2" max="2" width="25.875" style="16" customWidth="1"/>
    <col min="3" max="3" width="5.5" style="20" customWidth="1"/>
    <col min="4" max="4" width="25.375" style="16" customWidth="1"/>
    <col min="5" max="6" width="11.375" style="16" bestFit="1" customWidth="1"/>
    <col min="7" max="7" width="1.875" style="16" customWidth="1"/>
    <col min="8" max="8" width="77.875" style="36" bestFit="1" customWidth="1"/>
    <col min="9" max="10" width="9" style="16"/>
    <col min="11" max="11" width="27" style="16" customWidth="1"/>
    <col min="12" max="16384" width="9" style="16"/>
  </cols>
  <sheetData>
    <row r="1" spans="1:11" ht="15.75" thickBot="1" x14ac:dyDescent="0.3">
      <c r="A1" s="31" t="s">
        <v>17</v>
      </c>
      <c r="B1" s="70" t="s">
        <v>43</v>
      </c>
      <c r="C1" s="71"/>
      <c r="D1" s="71"/>
    </row>
    <row r="2" spans="1:11" ht="15.75" thickTop="1" x14ac:dyDescent="0.25">
      <c r="B2" s="21" t="s">
        <v>27</v>
      </c>
      <c r="C2" s="21"/>
      <c r="D2" s="21" t="s">
        <v>28</v>
      </c>
      <c r="E2" s="21" t="s">
        <v>25</v>
      </c>
      <c r="F2" s="21" t="s">
        <v>26</v>
      </c>
      <c r="H2" s="37" t="s">
        <v>29</v>
      </c>
    </row>
    <row r="3" spans="1:11" x14ac:dyDescent="0.25">
      <c r="B3" s="34" t="s">
        <v>40</v>
      </c>
      <c r="C3" s="35" t="s">
        <v>24</v>
      </c>
      <c r="D3" s="34" t="s">
        <v>41</v>
      </c>
      <c r="E3" s="42"/>
      <c r="F3" s="42">
        <f>10000+(10000*22%)</f>
        <v>12200</v>
      </c>
      <c r="H3" s="38" t="s">
        <v>48</v>
      </c>
    </row>
    <row r="4" spans="1:11" x14ac:dyDescent="0.25">
      <c r="A4" s="31"/>
      <c r="B4" s="33" t="s">
        <v>30</v>
      </c>
      <c r="C4" s="20" t="s">
        <v>24</v>
      </c>
      <c r="D4" s="20"/>
      <c r="E4" s="43">
        <f>F3/1.22</f>
        <v>10000</v>
      </c>
      <c r="F4" s="44"/>
      <c r="H4" s="38" t="s">
        <v>49</v>
      </c>
    </row>
    <row r="5" spans="1:11" x14ac:dyDescent="0.25">
      <c r="B5" s="33" t="s">
        <v>42</v>
      </c>
      <c r="C5" s="20" t="s">
        <v>24</v>
      </c>
      <c r="D5" s="20"/>
      <c r="E5" s="44">
        <f>E4*22%</f>
        <v>2200</v>
      </c>
      <c r="F5" s="44"/>
      <c r="H5" s="38" t="s">
        <v>50</v>
      </c>
    </row>
    <row r="6" spans="1:11" x14ac:dyDescent="0.25">
      <c r="B6" s="20"/>
      <c r="D6" s="20"/>
      <c r="E6" s="20"/>
      <c r="F6" s="20"/>
      <c r="H6" s="38" t="s">
        <v>47</v>
      </c>
    </row>
    <row r="7" spans="1:11" ht="15.75" thickBot="1" x14ac:dyDescent="0.3">
      <c r="B7" s="70" t="s">
        <v>44</v>
      </c>
      <c r="C7" s="71"/>
      <c r="D7" s="71"/>
      <c r="H7" s="38"/>
    </row>
    <row r="8" spans="1:11" ht="15.75" thickTop="1" x14ac:dyDescent="0.25">
      <c r="B8" s="21" t="s">
        <v>27</v>
      </c>
      <c r="C8" s="21"/>
      <c r="D8" s="21" t="s">
        <v>28</v>
      </c>
      <c r="E8" s="21" t="s">
        <v>25</v>
      </c>
      <c r="F8" s="21" t="s">
        <v>26</v>
      </c>
    </row>
    <row r="9" spans="1:11" x14ac:dyDescent="0.25">
      <c r="B9" s="34" t="s">
        <v>40</v>
      </c>
      <c r="C9" s="35" t="s">
        <v>24</v>
      </c>
      <c r="D9" s="34" t="s">
        <v>41</v>
      </c>
      <c r="E9" s="42"/>
      <c r="F9" s="42">
        <f>20000+(20000*22%)</f>
        <v>24400</v>
      </c>
      <c r="H9" s="26"/>
      <c r="I9" s="22"/>
      <c r="J9" s="22"/>
      <c r="K9" s="22"/>
    </row>
    <row r="10" spans="1:11" x14ac:dyDescent="0.25">
      <c r="B10" s="33" t="s">
        <v>45</v>
      </c>
      <c r="C10" s="20" t="s">
        <v>24</v>
      </c>
      <c r="D10" s="20"/>
      <c r="E10" s="43">
        <f>(F9/1.22)+(4400-E11)</f>
        <v>22640</v>
      </c>
      <c r="F10" s="44"/>
      <c r="H10" s="45" t="s">
        <v>51</v>
      </c>
      <c r="I10" s="22"/>
      <c r="J10" s="22"/>
      <c r="K10" s="22"/>
    </row>
    <row r="11" spans="1:11" x14ac:dyDescent="0.25">
      <c r="B11" s="33" t="s">
        <v>42</v>
      </c>
      <c r="C11" s="20" t="s">
        <v>24</v>
      </c>
      <c r="D11" s="20"/>
      <c r="E11" s="44">
        <f>(F9/1.22)*22%*40%</f>
        <v>1760</v>
      </c>
      <c r="F11" s="44"/>
      <c r="H11" s="45" t="s">
        <v>52</v>
      </c>
      <c r="I11" s="22"/>
      <c r="J11" s="22"/>
      <c r="K11" s="22"/>
    </row>
    <row r="12" spans="1:11" x14ac:dyDescent="0.25">
      <c r="B12" s="32"/>
      <c r="C12" s="33"/>
      <c r="D12" s="19"/>
      <c r="E12" s="44"/>
      <c r="F12" s="44"/>
      <c r="H12" s="38" t="s">
        <v>53</v>
      </c>
    </row>
    <row r="13" spans="1:11" x14ac:dyDescent="0.25">
      <c r="B13" s="19"/>
      <c r="D13" s="18"/>
      <c r="F13" s="20"/>
      <c r="H13" s="38" t="s">
        <v>54</v>
      </c>
    </row>
    <row r="14" spans="1:11" ht="15.75" thickBot="1" x14ac:dyDescent="0.3">
      <c r="B14" s="70" t="s">
        <v>57</v>
      </c>
      <c r="C14" s="71"/>
      <c r="D14" s="71"/>
      <c r="H14" s="39"/>
    </row>
    <row r="15" spans="1:11" ht="15.75" thickTop="1" x14ac:dyDescent="0.25">
      <c r="B15" s="21" t="s">
        <v>27</v>
      </c>
      <c r="C15" s="21"/>
      <c r="D15" s="21" t="s">
        <v>28</v>
      </c>
      <c r="E15" s="21" t="s">
        <v>25</v>
      </c>
      <c r="F15" s="21" t="s">
        <v>26</v>
      </c>
    </row>
    <row r="16" spans="1:11" x14ac:dyDescent="0.25">
      <c r="A16" s="17"/>
      <c r="B16" s="32" t="s">
        <v>46</v>
      </c>
      <c r="C16" s="23" t="s">
        <v>24</v>
      </c>
      <c r="D16" s="18" t="s">
        <v>34</v>
      </c>
      <c r="E16" s="44"/>
      <c r="F16" s="44">
        <f>E4*7.5%</f>
        <v>750</v>
      </c>
      <c r="H16" s="39"/>
    </row>
    <row r="17" spans="1:8" x14ac:dyDescent="0.25">
      <c r="B17" s="19"/>
      <c r="D17" s="19"/>
      <c r="E17" s="20"/>
      <c r="F17" s="20"/>
    </row>
    <row r="18" spans="1:8" ht="15.75" thickBot="1" x14ac:dyDescent="0.3">
      <c r="B18" s="70" t="s">
        <v>58</v>
      </c>
      <c r="C18" s="71"/>
      <c r="D18" s="71"/>
      <c r="H18" s="26"/>
    </row>
    <row r="19" spans="1:8" ht="15.75" thickTop="1" x14ac:dyDescent="0.25">
      <c r="B19" s="21" t="s">
        <v>27</v>
      </c>
      <c r="C19" s="21"/>
      <c r="D19" s="21" t="s">
        <v>28</v>
      </c>
      <c r="E19" s="21" t="s">
        <v>25</v>
      </c>
      <c r="F19" s="21" t="s">
        <v>26</v>
      </c>
      <c r="H19" s="28"/>
    </row>
    <row r="20" spans="1:8" x14ac:dyDescent="0.25">
      <c r="B20" s="32" t="s">
        <v>55</v>
      </c>
      <c r="C20" s="23" t="s">
        <v>24</v>
      </c>
      <c r="D20" s="32" t="s">
        <v>56</v>
      </c>
      <c r="E20" s="44"/>
      <c r="F20" s="44">
        <f>E10*12.5%</f>
        <v>2830</v>
      </c>
      <c r="H20" s="45" t="s">
        <v>59</v>
      </c>
    </row>
    <row r="21" spans="1:8" x14ac:dyDescent="0.25">
      <c r="B21" s="19"/>
      <c r="D21" s="19"/>
      <c r="E21" s="20"/>
      <c r="F21" s="20"/>
      <c r="H21" s="45" t="s">
        <v>61</v>
      </c>
    </row>
    <row r="22" spans="1:8" x14ac:dyDescent="0.25">
      <c r="B22" s="20"/>
      <c r="C22" s="16"/>
      <c r="H22" s="45" t="s">
        <v>60</v>
      </c>
    </row>
    <row r="23" spans="1:8" x14ac:dyDescent="0.25">
      <c r="B23" s="19"/>
      <c r="D23" s="19"/>
      <c r="E23" s="20"/>
      <c r="F23" s="20"/>
    </row>
    <row r="24" spans="1:8" x14ac:dyDescent="0.25">
      <c r="A24" s="31" t="s">
        <v>32</v>
      </c>
      <c r="B24" s="72" t="s">
        <v>62</v>
      </c>
      <c r="C24" s="73"/>
      <c r="D24" s="73"/>
      <c r="E24" s="73"/>
      <c r="F24" s="73"/>
      <c r="H24" s="39"/>
    </row>
    <row r="25" spans="1:8" x14ac:dyDescent="0.25">
      <c r="B25" s="73"/>
      <c r="C25" s="73"/>
      <c r="D25" s="73"/>
      <c r="E25" s="73"/>
      <c r="F25" s="73"/>
    </row>
    <row r="26" spans="1:8" x14ac:dyDescent="0.25">
      <c r="B26" s="73"/>
      <c r="C26" s="73"/>
      <c r="D26" s="73"/>
      <c r="E26" s="73"/>
      <c r="F26" s="73"/>
    </row>
    <row r="27" spans="1:8" x14ac:dyDescent="0.25">
      <c r="A27" s="17"/>
      <c r="B27" s="73"/>
      <c r="C27" s="73"/>
      <c r="D27" s="73"/>
      <c r="E27" s="73"/>
      <c r="F27" s="73"/>
      <c r="H27" s="39"/>
    </row>
    <row r="28" spans="1:8" x14ac:dyDescent="0.25">
      <c r="B28" s="73"/>
      <c r="C28" s="73"/>
      <c r="D28" s="73"/>
      <c r="E28" s="73"/>
      <c r="F28" s="73"/>
    </row>
    <row r="29" spans="1:8" x14ac:dyDescent="0.25">
      <c r="B29" s="73"/>
      <c r="C29" s="73"/>
      <c r="D29" s="73"/>
      <c r="E29" s="73"/>
      <c r="F29" s="73"/>
    </row>
    <row r="30" spans="1:8" x14ac:dyDescent="0.25">
      <c r="A30" s="17"/>
      <c r="B30" s="73"/>
      <c r="C30" s="73"/>
      <c r="D30" s="73"/>
      <c r="E30" s="73"/>
      <c r="F30" s="73"/>
      <c r="H30" s="39"/>
    </row>
    <row r="31" spans="1:8" x14ac:dyDescent="0.25">
      <c r="B31" s="73"/>
      <c r="C31" s="73"/>
      <c r="D31" s="73"/>
      <c r="E31" s="73"/>
      <c r="F31" s="73"/>
    </row>
    <row r="32" spans="1:8" x14ac:dyDescent="0.25">
      <c r="B32" s="73"/>
      <c r="C32" s="73"/>
      <c r="D32" s="73"/>
      <c r="E32" s="73"/>
      <c r="F32" s="73"/>
      <c r="H32" s="39"/>
    </row>
    <row r="33" spans="1:8" x14ac:dyDescent="0.25">
      <c r="B33" s="73"/>
      <c r="C33" s="73"/>
      <c r="D33" s="73"/>
      <c r="E33" s="73"/>
      <c r="F33" s="73"/>
    </row>
    <row r="34" spans="1:8" x14ac:dyDescent="0.25">
      <c r="B34" s="73"/>
      <c r="C34" s="73"/>
      <c r="D34" s="73"/>
      <c r="E34" s="73"/>
      <c r="F34" s="73"/>
    </row>
    <row r="35" spans="1:8" ht="15.75" thickBot="1" x14ac:dyDescent="0.3">
      <c r="A35" s="29"/>
      <c r="B35" s="70" t="s">
        <v>63</v>
      </c>
      <c r="C35" s="71"/>
      <c r="D35" s="71"/>
      <c r="H35" s="26"/>
    </row>
    <row r="36" spans="1:8" ht="15.75" thickTop="1" x14ac:dyDescent="0.25">
      <c r="B36" s="21" t="s">
        <v>27</v>
      </c>
      <c r="C36" s="21"/>
      <c r="D36" s="21" t="s">
        <v>28</v>
      </c>
      <c r="E36" s="21" t="s">
        <v>25</v>
      </c>
      <c r="F36" s="21" t="s">
        <v>26</v>
      </c>
      <c r="H36" s="28"/>
    </row>
    <row r="37" spans="1:8" x14ac:dyDescent="0.25">
      <c r="B37" s="32" t="s">
        <v>64</v>
      </c>
      <c r="C37" s="23" t="s">
        <v>24</v>
      </c>
      <c r="D37" s="32" t="s">
        <v>65</v>
      </c>
      <c r="E37" s="44"/>
      <c r="F37" s="44">
        <f>35750*24%</f>
        <v>8580</v>
      </c>
      <c r="H37" s="28"/>
    </row>
    <row r="38" spans="1:8" x14ac:dyDescent="0.25">
      <c r="B38" s="23"/>
      <c r="C38" s="23"/>
      <c r="D38" s="18"/>
      <c r="E38" s="20"/>
      <c r="F38" s="20"/>
    </row>
    <row r="39" spans="1:8" ht="15.75" thickBot="1" x14ac:dyDescent="0.3">
      <c r="B39" s="70" t="s">
        <v>66</v>
      </c>
      <c r="C39" s="71"/>
      <c r="D39" s="71"/>
      <c r="H39" s="39"/>
    </row>
    <row r="40" spans="1:8" ht="15.75" thickTop="1" x14ac:dyDescent="0.25">
      <c r="B40" s="21" t="s">
        <v>27</v>
      </c>
      <c r="C40" s="21"/>
      <c r="D40" s="21" t="s">
        <v>28</v>
      </c>
      <c r="E40" s="21" t="s">
        <v>25</v>
      </c>
      <c r="F40" s="21" t="s">
        <v>26</v>
      </c>
    </row>
    <row r="41" spans="1:8" x14ac:dyDescent="0.25">
      <c r="B41" s="32" t="s">
        <v>65</v>
      </c>
      <c r="C41" s="23" t="s">
        <v>24</v>
      </c>
      <c r="D41" s="32" t="s">
        <v>64</v>
      </c>
      <c r="E41" s="44"/>
      <c r="F41" s="44">
        <f>35750*24%/5</f>
        <v>1716</v>
      </c>
      <c r="H41" s="26"/>
    </row>
    <row r="42" spans="1:8" x14ac:dyDescent="0.25">
      <c r="B42" s="25"/>
      <c r="C42" s="23"/>
      <c r="D42" s="18"/>
      <c r="E42" s="20"/>
      <c r="F42" s="20"/>
      <c r="H42" s="28"/>
    </row>
    <row r="43" spans="1:8" x14ac:dyDescent="0.25">
      <c r="B43" s="25"/>
      <c r="C43" s="23"/>
      <c r="D43" s="18"/>
      <c r="E43" s="20"/>
      <c r="F43" s="20"/>
      <c r="H43" s="28"/>
    </row>
    <row r="44" spans="1:8" x14ac:dyDescent="0.25">
      <c r="A44" s="31" t="s">
        <v>33</v>
      </c>
      <c r="B44" s="76" t="s">
        <v>67</v>
      </c>
      <c r="C44" s="77"/>
      <c r="D44" s="77"/>
      <c r="E44" s="77"/>
      <c r="F44" s="77"/>
      <c r="H44" s="28"/>
    </row>
    <row r="45" spans="1:8" x14ac:dyDescent="0.25">
      <c r="B45" s="77"/>
      <c r="C45" s="77"/>
      <c r="D45" s="77"/>
      <c r="E45" s="77"/>
      <c r="F45" s="77"/>
      <c r="H45" s="28"/>
    </row>
    <row r="46" spans="1:8" x14ac:dyDescent="0.25">
      <c r="B46" s="77"/>
      <c r="C46" s="77"/>
      <c r="D46" s="77"/>
      <c r="E46" s="77"/>
      <c r="F46" s="77"/>
      <c r="H46" s="28"/>
    </row>
    <row r="47" spans="1:8" x14ac:dyDescent="0.25">
      <c r="B47" s="77"/>
      <c r="C47" s="77"/>
      <c r="D47" s="77"/>
      <c r="E47" s="77"/>
      <c r="F47" s="77"/>
      <c r="H47" s="28"/>
    </row>
    <row r="48" spans="1:8" x14ac:dyDescent="0.25">
      <c r="B48" s="77"/>
      <c r="C48" s="77"/>
      <c r="D48" s="77"/>
      <c r="E48" s="77"/>
      <c r="F48" s="77"/>
      <c r="H48" s="28"/>
    </row>
    <row r="49" spans="1:8" x14ac:dyDescent="0.25">
      <c r="B49" s="77"/>
      <c r="C49" s="77"/>
      <c r="D49" s="77"/>
      <c r="E49" s="77"/>
      <c r="F49" s="77"/>
      <c r="H49" s="28"/>
    </row>
    <row r="50" spans="1:8" x14ac:dyDescent="0.25">
      <c r="B50" s="77"/>
      <c r="C50" s="77"/>
      <c r="D50" s="77"/>
      <c r="E50" s="77"/>
      <c r="F50" s="77"/>
      <c r="H50" s="28"/>
    </row>
    <row r="51" spans="1:8" x14ac:dyDescent="0.25">
      <c r="B51" s="77"/>
      <c r="C51" s="77"/>
      <c r="D51" s="77"/>
      <c r="E51" s="77"/>
      <c r="F51" s="77"/>
      <c r="H51" s="28"/>
    </row>
    <row r="52" spans="1:8" x14ac:dyDescent="0.25">
      <c r="B52" s="77"/>
      <c r="C52" s="77"/>
      <c r="D52" s="77"/>
      <c r="E52" s="77"/>
      <c r="F52" s="77"/>
      <c r="H52" s="28"/>
    </row>
    <row r="53" spans="1:8" x14ac:dyDescent="0.25">
      <c r="B53" s="25"/>
      <c r="C53" s="23"/>
      <c r="D53" s="25"/>
      <c r="E53" s="20"/>
      <c r="F53" s="20"/>
      <c r="H53" s="28"/>
    </row>
    <row r="54" spans="1:8" ht="15.75" thickBot="1" x14ac:dyDescent="0.3">
      <c r="B54" s="70" t="s">
        <v>68</v>
      </c>
      <c r="C54" s="71"/>
      <c r="D54" s="71"/>
    </row>
    <row r="55" spans="1:8" ht="15.75" thickTop="1" x14ac:dyDescent="0.25">
      <c r="B55" s="21" t="s">
        <v>27</v>
      </c>
      <c r="C55" s="21"/>
      <c r="D55" s="21" t="s">
        <v>28</v>
      </c>
      <c r="E55" s="21" t="s">
        <v>25</v>
      </c>
      <c r="F55" s="21" t="s">
        <v>26</v>
      </c>
    </row>
    <row r="56" spans="1:8" x14ac:dyDescent="0.25">
      <c r="A56" s="17"/>
      <c r="B56" s="32" t="s">
        <v>31</v>
      </c>
      <c r="C56" s="35" t="s">
        <v>24</v>
      </c>
      <c r="D56" s="34" t="s">
        <v>40</v>
      </c>
      <c r="E56" s="42"/>
      <c r="F56" s="42">
        <v>200000</v>
      </c>
      <c r="H56" s="39"/>
    </row>
    <row r="57" spans="1:8" x14ac:dyDescent="0.25">
      <c r="B57" s="33"/>
      <c r="C57" s="20" t="s">
        <v>24</v>
      </c>
      <c r="D57" s="33" t="s">
        <v>69</v>
      </c>
      <c r="E57" s="43">
        <f>F56*5%</f>
        <v>10000</v>
      </c>
      <c r="F57" s="44"/>
    </row>
    <row r="58" spans="1:8" x14ac:dyDescent="0.25">
      <c r="B58" s="33"/>
      <c r="C58" s="20" t="s">
        <v>24</v>
      </c>
      <c r="D58" s="33" t="s">
        <v>72</v>
      </c>
      <c r="E58" s="44">
        <v>95000</v>
      </c>
      <c r="F58" s="44"/>
      <c r="H58" s="39"/>
    </row>
    <row r="59" spans="1:8" x14ac:dyDescent="0.25">
      <c r="B59" s="23"/>
      <c r="C59" s="33" t="s">
        <v>24</v>
      </c>
      <c r="D59" s="32" t="s">
        <v>35</v>
      </c>
      <c r="E59" s="42">
        <f>F56-E57-E58</f>
        <v>95000</v>
      </c>
      <c r="H59" s="39"/>
    </row>
    <row r="60" spans="1:8" x14ac:dyDescent="0.25">
      <c r="A60" s="29"/>
      <c r="B60" s="25"/>
      <c r="C60" s="23"/>
      <c r="D60" s="30"/>
      <c r="E60" s="20"/>
      <c r="F60" s="20"/>
      <c r="H60" s="40"/>
    </row>
    <row r="61" spans="1:8" x14ac:dyDescent="0.25">
      <c r="B61" s="78" t="s">
        <v>70</v>
      </c>
      <c r="C61" s="79"/>
      <c r="D61" s="79"/>
      <c r="E61" s="79"/>
      <c r="F61" s="79"/>
    </row>
    <row r="62" spans="1:8" ht="13.5" customHeight="1" x14ac:dyDescent="0.25">
      <c r="A62" s="24"/>
      <c r="B62" s="74" t="s">
        <v>71</v>
      </c>
      <c r="C62" s="75"/>
      <c r="D62" s="75"/>
      <c r="E62" s="75"/>
      <c r="F62" s="75"/>
      <c r="G62" s="27"/>
      <c r="H62" s="41"/>
    </row>
  </sheetData>
  <mergeCells count="11">
    <mergeCell ref="B62:F62"/>
    <mergeCell ref="B35:D35"/>
    <mergeCell ref="B39:D39"/>
    <mergeCell ref="B44:F52"/>
    <mergeCell ref="B54:D54"/>
    <mergeCell ref="B61:F61"/>
    <mergeCell ref="B1:D1"/>
    <mergeCell ref="B7:D7"/>
    <mergeCell ref="B14:D14"/>
    <mergeCell ref="B18:D18"/>
    <mergeCell ref="B24:F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B35" sqref="B35"/>
    </sheetView>
  </sheetViews>
  <sheetFormatPr defaultRowHeight="14.25" x14ac:dyDescent="0.2"/>
  <cols>
    <col min="2" max="2" width="24.75" bestFit="1" customWidth="1"/>
    <col min="4" max="4" width="22.5" bestFit="1" customWidth="1"/>
  </cols>
  <sheetData>
    <row r="1" spans="1:8" s="47" customFormat="1" ht="63" customHeight="1" x14ac:dyDescent="0.25">
      <c r="A1" s="46" t="s">
        <v>17</v>
      </c>
      <c r="B1" s="80" t="s">
        <v>82</v>
      </c>
      <c r="C1" s="80"/>
      <c r="D1" s="80"/>
      <c r="E1" s="80"/>
      <c r="F1" s="80"/>
      <c r="G1" s="80"/>
      <c r="H1" s="80"/>
    </row>
    <row r="2" spans="1:8" s="47" customFormat="1" ht="15" x14ac:dyDescent="0.25"/>
    <row r="3" spans="1:8" s="47" customFormat="1" ht="15" x14ac:dyDescent="0.25">
      <c r="B3" s="48" t="s">
        <v>73</v>
      </c>
    </row>
    <row r="4" spans="1:8" s="47" customFormat="1" ht="15" x14ac:dyDescent="0.25">
      <c r="B4" s="47" t="s">
        <v>74</v>
      </c>
      <c r="C4" s="47">
        <v>30000</v>
      </c>
    </row>
    <row r="5" spans="1:8" s="47" customFormat="1" ht="15" x14ac:dyDescent="0.25">
      <c r="B5" s="47" t="s">
        <v>75</v>
      </c>
      <c r="C5" s="47">
        <v>25000</v>
      </c>
    </row>
    <row r="6" spans="1:8" s="47" customFormat="1" ht="15" x14ac:dyDescent="0.25">
      <c r="B6" s="47" t="s">
        <v>76</v>
      </c>
      <c r="C6" s="49">
        <v>5000</v>
      </c>
    </row>
    <row r="7" spans="1:8" s="47" customFormat="1" ht="15" x14ac:dyDescent="0.25">
      <c r="C7" s="50">
        <f>SUM(C4:C6)</f>
        <v>60000</v>
      </c>
    </row>
    <row r="9" spans="1:8" ht="15.75" thickBot="1" x14ac:dyDescent="0.3">
      <c r="B9" s="81" t="s">
        <v>77</v>
      </c>
      <c r="C9" s="81"/>
      <c r="D9" s="81"/>
      <c r="E9" s="81"/>
      <c r="F9" s="81"/>
    </row>
    <row r="10" spans="1:8" ht="15.75" thickTop="1" x14ac:dyDescent="0.2">
      <c r="B10" s="21" t="s">
        <v>27</v>
      </c>
      <c r="C10" s="21"/>
      <c r="D10" s="21" t="s">
        <v>28</v>
      </c>
      <c r="E10" s="21" t="s">
        <v>25</v>
      </c>
      <c r="F10" s="21" t="s">
        <v>26</v>
      </c>
    </row>
    <row r="11" spans="1:8" ht="15" x14ac:dyDescent="0.25">
      <c r="B11" s="47"/>
      <c r="C11" s="51"/>
      <c r="D11" s="47"/>
      <c r="E11" s="47"/>
      <c r="F11" s="47"/>
    </row>
    <row r="12" spans="1:8" ht="15" x14ac:dyDescent="0.2">
      <c r="B12" s="54" t="s">
        <v>83</v>
      </c>
      <c r="C12" s="51" t="s">
        <v>24</v>
      </c>
      <c r="D12" s="51" t="s">
        <v>20</v>
      </c>
      <c r="E12" s="51"/>
      <c r="F12" s="51">
        <f>C5</f>
        <v>25000</v>
      </c>
    </row>
    <row r="13" spans="1:8" ht="15" x14ac:dyDescent="0.2">
      <c r="B13" s="51"/>
      <c r="C13" s="51"/>
      <c r="D13" s="51"/>
      <c r="E13" s="51"/>
      <c r="F13" s="51"/>
    </row>
    <row r="14" spans="1:8" ht="15" x14ac:dyDescent="0.2">
      <c r="B14" s="54" t="s">
        <v>84</v>
      </c>
      <c r="C14" s="51" t="s">
        <v>24</v>
      </c>
      <c r="D14" s="51" t="s">
        <v>20</v>
      </c>
      <c r="E14" s="51"/>
      <c r="F14" s="51">
        <f>C4</f>
        <v>30000</v>
      </c>
    </row>
    <row r="15" spans="1:8" ht="15" x14ac:dyDescent="0.25">
      <c r="B15" s="52"/>
      <c r="C15" s="51"/>
      <c r="D15" s="52"/>
      <c r="E15" s="51"/>
      <c r="F15" s="51"/>
    </row>
    <row r="16" spans="1:8" ht="15" x14ac:dyDescent="0.25">
      <c r="B16" s="54" t="s">
        <v>85</v>
      </c>
      <c r="C16" s="53" t="s">
        <v>24</v>
      </c>
      <c r="D16" s="51" t="s">
        <v>20</v>
      </c>
      <c r="F16" s="51">
        <f>C6</f>
        <v>5000</v>
      </c>
    </row>
    <row r="17" spans="2:6" ht="15" x14ac:dyDescent="0.25">
      <c r="C17" s="53"/>
    </row>
    <row r="18" spans="2:6" ht="15" x14ac:dyDescent="0.25">
      <c r="B18" s="54" t="s">
        <v>86</v>
      </c>
      <c r="C18" s="53" t="s">
        <v>24</v>
      </c>
      <c r="D18" s="51" t="s">
        <v>20</v>
      </c>
      <c r="F18" s="51">
        <v>5000</v>
      </c>
    </row>
    <row r="20" spans="2:6" ht="15.75" thickBot="1" x14ac:dyDescent="0.3">
      <c r="B20" s="81" t="s">
        <v>78</v>
      </c>
      <c r="C20" s="81"/>
      <c r="D20" s="81"/>
      <c r="E20" s="81"/>
      <c r="F20" s="81"/>
    </row>
    <row r="21" spans="2:6" ht="15.75" thickTop="1" x14ac:dyDescent="0.25">
      <c r="B21" s="52" t="s">
        <v>6</v>
      </c>
      <c r="C21" s="51" t="s">
        <v>24</v>
      </c>
      <c r="D21" s="55" t="s">
        <v>87</v>
      </c>
      <c r="E21" s="47"/>
      <c r="F21" s="51">
        <f>F12+F14+F16+F18</f>
        <v>65000</v>
      </c>
    </row>
    <row r="23" spans="2:6" ht="15.75" thickBot="1" x14ac:dyDescent="0.3">
      <c r="B23" s="81" t="s">
        <v>79</v>
      </c>
      <c r="C23" s="81"/>
      <c r="D23" s="81"/>
      <c r="E23" s="81"/>
      <c r="F23" s="81"/>
    </row>
    <row r="24" spans="2:6" ht="15.75" thickTop="1" x14ac:dyDescent="0.25">
      <c r="B24" s="52" t="s">
        <v>80</v>
      </c>
      <c r="C24" s="51" t="s">
        <v>24</v>
      </c>
      <c r="D24" s="52" t="s">
        <v>81</v>
      </c>
      <c r="E24" s="51"/>
      <c r="F24" s="51">
        <f>F21*10%/2</f>
        <v>3250</v>
      </c>
    </row>
    <row r="26" spans="2:6" ht="15.75" thickBot="1" x14ac:dyDescent="0.3">
      <c r="B26" s="81" t="s">
        <v>88</v>
      </c>
      <c r="C26" s="81"/>
      <c r="D26" s="81"/>
      <c r="E26" s="81"/>
      <c r="F26" s="81"/>
    </row>
    <row r="27" spans="2:6" ht="15.75" thickTop="1" x14ac:dyDescent="0.25">
      <c r="B27" s="55" t="s">
        <v>89</v>
      </c>
      <c r="C27" s="51" t="s">
        <v>24</v>
      </c>
      <c r="D27" s="55" t="s">
        <v>90</v>
      </c>
      <c r="E27" s="51"/>
      <c r="F27" s="51">
        <v>100</v>
      </c>
    </row>
    <row r="29" spans="2:6" x14ac:dyDescent="0.2">
      <c r="B29" t="s">
        <v>111</v>
      </c>
    </row>
    <row r="30" spans="2:6" x14ac:dyDescent="0.2">
      <c r="B30" t="s">
        <v>91</v>
      </c>
    </row>
    <row r="31" spans="2:6" x14ac:dyDescent="0.2">
      <c r="B31" t="s">
        <v>92</v>
      </c>
    </row>
  </sheetData>
  <mergeCells count="5">
    <mergeCell ref="B1:H1"/>
    <mergeCell ref="B9:F9"/>
    <mergeCell ref="B20:F20"/>
    <mergeCell ref="B23:F23"/>
    <mergeCell ref="B26:F2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topLeftCell="A19" workbookViewId="0">
      <selection activeCell="F38" sqref="F38"/>
    </sheetView>
  </sheetViews>
  <sheetFormatPr defaultRowHeight="14.25" x14ac:dyDescent="0.2"/>
  <cols>
    <col min="3" max="3" width="11.625" bestFit="1" customWidth="1"/>
    <col min="4" max="4" width="11.75" bestFit="1" customWidth="1"/>
    <col min="5" max="5" width="10.625" bestFit="1" customWidth="1"/>
    <col min="6" max="6" width="12.25" bestFit="1" customWidth="1"/>
    <col min="7" max="7" width="14.625" bestFit="1" customWidth="1"/>
    <col min="8" max="8" width="13.5" bestFit="1" customWidth="1"/>
    <col min="9" max="9" width="14.625" bestFit="1" customWidth="1"/>
  </cols>
  <sheetData>
    <row r="1" spans="1:9" ht="15" x14ac:dyDescent="0.25">
      <c r="A1" s="59" t="s">
        <v>109</v>
      </c>
    </row>
    <row r="2" spans="1:9" x14ac:dyDescent="0.2">
      <c r="A2" t="s">
        <v>93</v>
      </c>
    </row>
    <row r="3" spans="1:9" x14ac:dyDescent="0.2">
      <c r="A3" t="s">
        <v>94</v>
      </c>
      <c r="G3" s="56"/>
    </row>
    <row r="4" spans="1:9" x14ac:dyDescent="0.2">
      <c r="A4" t="s">
        <v>95</v>
      </c>
      <c r="G4" s="57"/>
    </row>
    <row r="5" spans="1:9" x14ac:dyDescent="0.2">
      <c r="A5" t="s">
        <v>96</v>
      </c>
      <c r="G5" s="57"/>
    </row>
    <row r="6" spans="1:9" x14ac:dyDescent="0.2">
      <c r="A6" t="s">
        <v>97</v>
      </c>
      <c r="G6" s="58"/>
    </row>
    <row r="7" spans="1:9" x14ac:dyDescent="0.2">
      <c r="G7" s="57"/>
    </row>
    <row r="8" spans="1:9" ht="15" x14ac:dyDescent="0.25">
      <c r="A8" s="82" t="s">
        <v>98</v>
      </c>
      <c r="B8" s="83"/>
      <c r="C8" s="83"/>
      <c r="D8" s="83"/>
      <c r="E8" s="83"/>
      <c r="F8" s="83"/>
      <c r="G8" s="83"/>
    </row>
    <row r="9" spans="1:9" ht="15" x14ac:dyDescent="0.25">
      <c r="A9" s="61"/>
      <c r="B9" s="61" t="s">
        <v>99</v>
      </c>
      <c r="C9" s="61" t="s">
        <v>100</v>
      </c>
      <c r="D9" s="61" t="s">
        <v>101</v>
      </c>
      <c r="E9" s="61" t="s">
        <v>102</v>
      </c>
      <c r="F9" s="61" t="s">
        <v>107</v>
      </c>
      <c r="G9" s="61" t="s">
        <v>108</v>
      </c>
      <c r="H9" s="61" t="s">
        <v>112</v>
      </c>
      <c r="I9" s="61" t="s">
        <v>113</v>
      </c>
    </row>
    <row r="10" spans="1:9" x14ac:dyDescent="0.2">
      <c r="A10" s="63">
        <v>1</v>
      </c>
      <c r="B10" s="60">
        <v>2016</v>
      </c>
      <c r="C10" s="62">
        <f>72000*10%</f>
        <v>7200</v>
      </c>
      <c r="D10" s="62">
        <f>72000/18</f>
        <v>4000</v>
      </c>
      <c r="E10" s="62">
        <f>C10-D10</f>
        <v>3200</v>
      </c>
      <c r="F10" s="64">
        <f>E10*24%</f>
        <v>768</v>
      </c>
      <c r="G10" s="60"/>
      <c r="H10" s="64">
        <f>E10*3.9%</f>
        <v>124.8</v>
      </c>
      <c r="I10" s="60"/>
    </row>
    <row r="11" spans="1:9" x14ac:dyDescent="0.2">
      <c r="A11" s="63">
        <v>2</v>
      </c>
      <c r="B11" s="60">
        <v>2017</v>
      </c>
      <c r="C11" s="62">
        <f t="shared" ref="C11:C19" si="0">72000*10%</f>
        <v>7200</v>
      </c>
      <c r="D11" s="62">
        <f t="shared" ref="D11:D27" si="1">72000/18</f>
        <v>4000</v>
      </c>
      <c r="E11" s="62">
        <f t="shared" ref="E11:E27" si="2">C11-D11</f>
        <v>3200</v>
      </c>
      <c r="F11" s="64">
        <f t="shared" ref="F11:F19" si="3">E11*24%</f>
        <v>768</v>
      </c>
      <c r="G11" s="60"/>
      <c r="H11" s="64">
        <f t="shared" ref="H11:H19" si="4">E11*3.9%</f>
        <v>124.8</v>
      </c>
      <c r="I11" s="60"/>
    </row>
    <row r="12" spans="1:9" x14ac:dyDescent="0.2">
      <c r="A12" s="63">
        <v>3</v>
      </c>
      <c r="B12" s="60">
        <v>2018</v>
      </c>
      <c r="C12" s="62">
        <f t="shared" si="0"/>
        <v>7200</v>
      </c>
      <c r="D12" s="62">
        <f t="shared" si="1"/>
        <v>4000</v>
      </c>
      <c r="E12" s="62">
        <f t="shared" si="2"/>
        <v>3200</v>
      </c>
      <c r="F12" s="64">
        <f t="shared" si="3"/>
        <v>768</v>
      </c>
      <c r="G12" s="60"/>
      <c r="H12" s="64">
        <f t="shared" si="4"/>
        <v>124.8</v>
      </c>
      <c r="I12" s="60"/>
    </row>
    <row r="13" spans="1:9" x14ac:dyDescent="0.2">
      <c r="A13" s="63">
        <v>4</v>
      </c>
      <c r="B13" s="60">
        <v>2019</v>
      </c>
      <c r="C13" s="62">
        <f t="shared" si="0"/>
        <v>7200</v>
      </c>
      <c r="D13" s="62">
        <f t="shared" si="1"/>
        <v>4000</v>
      </c>
      <c r="E13" s="62">
        <f t="shared" si="2"/>
        <v>3200</v>
      </c>
      <c r="F13" s="64">
        <f t="shared" si="3"/>
        <v>768</v>
      </c>
      <c r="G13" s="60"/>
      <c r="H13" s="64">
        <f t="shared" si="4"/>
        <v>124.8</v>
      </c>
      <c r="I13" s="60"/>
    </row>
    <row r="14" spans="1:9" x14ac:dyDescent="0.2">
      <c r="A14" s="63">
        <v>5</v>
      </c>
      <c r="B14" s="60">
        <v>2020</v>
      </c>
      <c r="C14" s="62">
        <f t="shared" si="0"/>
        <v>7200</v>
      </c>
      <c r="D14" s="62">
        <f t="shared" si="1"/>
        <v>4000</v>
      </c>
      <c r="E14" s="62">
        <f t="shared" si="2"/>
        <v>3200</v>
      </c>
      <c r="F14" s="64">
        <f t="shared" si="3"/>
        <v>768</v>
      </c>
      <c r="G14" s="60"/>
      <c r="H14" s="64">
        <f t="shared" si="4"/>
        <v>124.8</v>
      </c>
      <c r="I14" s="60"/>
    </row>
    <row r="15" spans="1:9" x14ac:dyDescent="0.2">
      <c r="A15" s="63">
        <v>6</v>
      </c>
      <c r="B15" s="60">
        <v>2021</v>
      </c>
      <c r="C15" s="62">
        <f t="shared" si="0"/>
        <v>7200</v>
      </c>
      <c r="D15" s="62">
        <f t="shared" si="1"/>
        <v>4000</v>
      </c>
      <c r="E15" s="62">
        <f t="shared" si="2"/>
        <v>3200</v>
      </c>
      <c r="F15" s="64">
        <f t="shared" si="3"/>
        <v>768</v>
      </c>
      <c r="G15" s="60"/>
      <c r="H15" s="64">
        <f t="shared" si="4"/>
        <v>124.8</v>
      </c>
      <c r="I15" s="60"/>
    </row>
    <row r="16" spans="1:9" x14ac:dyDescent="0.2">
      <c r="A16" s="63">
        <v>7</v>
      </c>
      <c r="B16" s="60">
        <v>2022</v>
      </c>
      <c r="C16" s="62">
        <f t="shared" si="0"/>
        <v>7200</v>
      </c>
      <c r="D16" s="62">
        <f t="shared" si="1"/>
        <v>4000</v>
      </c>
      <c r="E16" s="62">
        <f t="shared" si="2"/>
        <v>3200</v>
      </c>
      <c r="F16" s="64">
        <f t="shared" si="3"/>
        <v>768</v>
      </c>
      <c r="G16" s="60"/>
      <c r="H16" s="64">
        <f t="shared" si="4"/>
        <v>124.8</v>
      </c>
      <c r="I16" s="60"/>
    </row>
    <row r="17" spans="1:9" x14ac:dyDescent="0.2">
      <c r="A17" s="63">
        <v>8</v>
      </c>
      <c r="B17" s="60">
        <v>2023</v>
      </c>
      <c r="C17" s="62">
        <f t="shared" si="0"/>
        <v>7200</v>
      </c>
      <c r="D17" s="62">
        <f t="shared" si="1"/>
        <v>4000</v>
      </c>
      <c r="E17" s="62">
        <f t="shared" si="2"/>
        <v>3200</v>
      </c>
      <c r="F17" s="64">
        <f t="shared" si="3"/>
        <v>768</v>
      </c>
      <c r="G17" s="60"/>
      <c r="H17" s="64">
        <f t="shared" si="4"/>
        <v>124.8</v>
      </c>
      <c r="I17" s="60"/>
    </row>
    <row r="18" spans="1:9" x14ac:dyDescent="0.2">
      <c r="A18" s="63">
        <v>9</v>
      </c>
      <c r="B18" s="60">
        <v>2024</v>
      </c>
      <c r="C18" s="62">
        <f t="shared" si="0"/>
        <v>7200</v>
      </c>
      <c r="D18" s="62">
        <f t="shared" si="1"/>
        <v>4000</v>
      </c>
      <c r="E18" s="62">
        <f t="shared" si="2"/>
        <v>3200</v>
      </c>
      <c r="F18" s="64">
        <f t="shared" si="3"/>
        <v>768</v>
      </c>
      <c r="G18" s="60"/>
      <c r="H18" s="64">
        <f t="shared" si="4"/>
        <v>124.8</v>
      </c>
      <c r="I18" s="60"/>
    </row>
    <row r="19" spans="1:9" x14ac:dyDescent="0.2">
      <c r="A19" s="63">
        <v>10</v>
      </c>
      <c r="B19" s="60">
        <v>2025</v>
      </c>
      <c r="C19" s="62">
        <f t="shared" si="0"/>
        <v>7200</v>
      </c>
      <c r="D19" s="62">
        <f t="shared" si="1"/>
        <v>4000</v>
      </c>
      <c r="E19" s="62">
        <f t="shared" si="2"/>
        <v>3200</v>
      </c>
      <c r="F19" s="64">
        <f t="shared" si="3"/>
        <v>768</v>
      </c>
      <c r="G19" s="60"/>
      <c r="H19" s="64">
        <f t="shared" si="4"/>
        <v>124.8</v>
      </c>
      <c r="I19" s="60"/>
    </row>
    <row r="20" spans="1:9" x14ac:dyDescent="0.2">
      <c r="A20" s="63">
        <v>11</v>
      </c>
      <c r="B20" s="60">
        <v>2026</v>
      </c>
      <c r="C20" s="62"/>
      <c r="D20" s="62">
        <f t="shared" si="1"/>
        <v>4000</v>
      </c>
      <c r="E20" s="62">
        <f t="shared" si="2"/>
        <v>-4000</v>
      </c>
      <c r="F20" s="60"/>
      <c r="G20" s="64">
        <f>E20*24%</f>
        <v>-960</v>
      </c>
      <c r="H20" s="60"/>
      <c r="I20" s="64">
        <f>E20*3.9%</f>
        <v>-156</v>
      </c>
    </row>
    <row r="21" spans="1:9" x14ac:dyDescent="0.2">
      <c r="A21" s="63">
        <v>12</v>
      </c>
      <c r="B21" s="60">
        <v>2027</v>
      </c>
      <c r="C21" s="62"/>
      <c r="D21" s="62">
        <f t="shared" si="1"/>
        <v>4000</v>
      </c>
      <c r="E21" s="62">
        <f t="shared" si="2"/>
        <v>-4000</v>
      </c>
      <c r="F21" s="60"/>
      <c r="G21" s="64">
        <f t="shared" ref="G21:G27" si="5">E21*24%</f>
        <v>-960</v>
      </c>
      <c r="H21" s="60"/>
      <c r="I21" s="64">
        <f t="shared" ref="I21:I27" si="6">E21*3.9%</f>
        <v>-156</v>
      </c>
    </row>
    <row r="22" spans="1:9" x14ac:dyDescent="0.2">
      <c r="A22" s="63">
        <v>13</v>
      </c>
      <c r="B22" s="60">
        <v>2028</v>
      </c>
      <c r="C22" s="62"/>
      <c r="D22" s="62">
        <f t="shared" si="1"/>
        <v>4000</v>
      </c>
      <c r="E22" s="62">
        <f t="shared" si="2"/>
        <v>-4000</v>
      </c>
      <c r="F22" s="60"/>
      <c r="G22" s="64">
        <f t="shared" si="5"/>
        <v>-960</v>
      </c>
      <c r="H22" s="60"/>
      <c r="I22" s="64">
        <f t="shared" si="6"/>
        <v>-156</v>
      </c>
    </row>
    <row r="23" spans="1:9" x14ac:dyDescent="0.2">
      <c r="A23" s="63">
        <v>14</v>
      </c>
      <c r="B23" s="60">
        <v>2029</v>
      </c>
      <c r="C23" s="62"/>
      <c r="D23" s="62">
        <f t="shared" si="1"/>
        <v>4000</v>
      </c>
      <c r="E23" s="62">
        <f t="shared" si="2"/>
        <v>-4000</v>
      </c>
      <c r="F23" s="60"/>
      <c r="G23" s="64">
        <f t="shared" si="5"/>
        <v>-960</v>
      </c>
      <c r="H23" s="60"/>
      <c r="I23" s="64">
        <f t="shared" si="6"/>
        <v>-156</v>
      </c>
    </row>
    <row r="24" spans="1:9" x14ac:dyDescent="0.2">
      <c r="A24" s="63">
        <v>15</v>
      </c>
      <c r="B24" s="60">
        <v>2030</v>
      </c>
      <c r="C24" s="62"/>
      <c r="D24" s="62">
        <f t="shared" si="1"/>
        <v>4000</v>
      </c>
      <c r="E24" s="62">
        <f t="shared" si="2"/>
        <v>-4000</v>
      </c>
      <c r="F24" s="60"/>
      <c r="G24" s="64">
        <f t="shared" si="5"/>
        <v>-960</v>
      </c>
      <c r="H24" s="60"/>
      <c r="I24" s="64">
        <f t="shared" si="6"/>
        <v>-156</v>
      </c>
    </row>
    <row r="25" spans="1:9" x14ac:dyDescent="0.2">
      <c r="A25" s="63">
        <v>16</v>
      </c>
      <c r="B25" s="60">
        <v>2031</v>
      </c>
      <c r="C25" s="62"/>
      <c r="D25" s="62">
        <f t="shared" si="1"/>
        <v>4000</v>
      </c>
      <c r="E25" s="62">
        <f t="shared" si="2"/>
        <v>-4000</v>
      </c>
      <c r="F25" s="60"/>
      <c r="G25" s="64">
        <f t="shared" si="5"/>
        <v>-960</v>
      </c>
      <c r="H25" s="60"/>
      <c r="I25" s="64">
        <f t="shared" si="6"/>
        <v>-156</v>
      </c>
    </row>
    <row r="26" spans="1:9" x14ac:dyDescent="0.2">
      <c r="A26" s="63">
        <v>17</v>
      </c>
      <c r="B26" s="60">
        <v>2032</v>
      </c>
      <c r="C26" s="62"/>
      <c r="D26" s="62">
        <f t="shared" si="1"/>
        <v>4000</v>
      </c>
      <c r="E26" s="62">
        <f t="shared" si="2"/>
        <v>-4000</v>
      </c>
      <c r="F26" s="60"/>
      <c r="G26" s="64">
        <f t="shared" si="5"/>
        <v>-960</v>
      </c>
      <c r="H26" s="60"/>
      <c r="I26" s="64">
        <f t="shared" si="6"/>
        <v>-156</v>
      </c>
    </row>
    <row r="27" spans="1:9" x14ac:dyDescent="0.2">
      <c r="A27" s="63">
        <v>18</v>
      </c>
      <c r="B27" s="60">
        <v>2033</v>
      </c>
      <c r="C27" s="62"/>
      <c r="D27" s="62">
        <f t="shared" si="1"/>
        <v>4000</v>
      </c>
      <c r="E27" s="62">
        <f t="shared" si="2"/>
        <v>-4000</v>
      </c>
      <c r="F27" s="60"/>
      <c r="G27" s="64">
        <f t="shared" si="5"/>
        <v>-960</v>
      </c>
      <c r="H27" s="60"/>
      <c r="I27" s="64">
        <f t="shared" si="6"/>
        <v>-156</v>
      </c>
    </row>
    <row r="28" spans="1:9" ht="15" x14ac:dyDescent="0.25">
      <c r="A28" s="61"/>
      <c r="B28" s="61"/>
      <c r="C28" s="65">
        <f>SUM(C10:C27)</f>
        <v>72000</v>
      </c>
      <c r="D28" s="65">
        <f>SUM(D10:D27)</f>
        <v>72000</v>
      </c>
      <c r="E28" s="65">
        <f>SUM(E10:E27)</f>
        <v>0</v>
      </c>
      <c r="F28" s="66">
        <f>SUM(F10:F19)</f>
        <v>7680</v>
      </c>
      <c r="G28" s="66">
        <f>SUM(G20:G27)</f>
        <v>-7680</v>
      </c>
      <c r="H28" s="66">
        <f>SUM(H10:H27)</f>
        <v>1247.9999999999998</v>
      </c>
      <c r="I28" s="66">
        <f>SUM(I20:I27)</f>
        <v>-1248</v>
      </c>
    </row>
    <row r="30" spans="1:9" x14ac:dyDescent="0.2">
      <c r="A30" t="s">
        <v>103</v>
      </c>
    </row>
    <row r="31" spans="1:9" x14ac:dyDescent="0.2">
      <c r="A31" t="s">
        <v>104</v>
      </c>
    </row>
    <row r="33" spans="1:1" x14ac:dyDescent="0.2">
      <c r="A33" t="s">
        <v>105</v>
      </c>
    </row>
    <row r="34" spans="1:1" x14ac:dyDescent="0.2">
      <c r="A34" t="s">
        <v>106</v>
      </c>
    </row>
    <row r="36" spans="1:1" x14ac:dyDescent="0.2">
      <c r="A36" t="s">
        <v>110</v>
      </c>
    </row>
  </sheetData>
  <mergeCells count="1">
    <mergeCell ref="A8:G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23"/>
  <sheetViews>
    <sheetView tabSelected="1" workbookViewId="0">
      <selection activeCell="A26" sqref="A26"/>
    </sheetView>
  </sheetViews>
  <sheetFormatPr defaultRowHeight="14.25" x14ac:dyDescent="0.2"/>
  <sheetData>
    <row r="2" spans="1:1" x14ac:dyDescent="0.2">
      <c r="A2" s="84" t="s">
        <v>126</v>
      </c>
    </row>
    <row r="3" spans="1:1" x14ac:dyDescent="0.2">
      <c r="A3" s="84" t="s">
        <v>127</v>
      </c>
    </row>
    <row r="4" spans="1:1" x14ac:dyDescent="0.2">
      <c r="A4" s="85" t="s">
        <v>114</v>
      </c>
    </row>
    <row r="5" spans="1:1" x14ac:dyDescent="0.2">
      <c r="A5" s="85" t="s">
        <v>115</v>
      </c>
    </row>
    <row r="6" spans="1:1" x14ac:dyDescent="0.2">
      <c r="A6" s="85" t="s">
        <v>116</v>
      </c>
    </row>
    <row r="7" spans="1:1" x14ac:dyDescent="0.2">
      <c r="A7" s="84" t="s">
        <v>117</v>
      </c>
    </row>
    <row r="8" spans="1:1" x14ac:dyDescent="0.2">
      <c r="A8" s="84" t="s">
        <v>128</v>
      </c>
    </row>
    <row r="9" spans="1:1" x14ac:dyDescent="0.2">
      <c r="A9" s="86" t="s">
        <v>118</v>
      </c>
    </row>
    <row r="10" spans="1:1" x14ac:dyDescent="0.2">
      <c r="A10" s="86" t="s">
        <v>119</v>
      </c>
    </row>
    <row r="11" spans="1:1" x14ac:dyDescent="0.2">
      <c r="A11" s="84" t="s">
        <v>120</v>
      </c>
    </row>
    <row r="12" spans="1:1" x14ac:dyDescent="0.2">
      <c r="A12" s="87" t="s">
        <v>121</v>
      </c>
    </row>
    <row r="13" spans="1:1" x14ac:dyDescent="0.2">
      <c r="A13" s="84" t="s">
        <v>122</v>
      </c>
    </row>
    <row r="14" spans="1:1" x14ac:dyDescent="0.2">
      <c r="A14" s="85" t="s">
        <v>123</v>
      </c>
    </row>
    <row r="15" spans="1:1" x14ac:dyDescent="0.2">
      <c r="A15" s="85" t="s">
        <v>124</v>
      </c>
    </row>
    <row r="16" spans="1:1" x14ac:dyDescent="0.2">
      <c r="A16" s="87" t="s">
        <v>133</v>
      </c>
    </row>
    <row r="17" spans="1:1" x14ac:dyDescent="0.2">
      <c r="A17" s="84" t="s">
        <v>125</v>
      </c>
    </row>
    <row r="18" spans="1:1" x14ac:dyDescent="0.2">
      <c r="A18" s="84" t="s">
        <v>129</v>
      </c>
    </row>
    <row r="19" spans="1:1" x14ac:dyDescent="0.2">
      <c r="A19" s="84" t="s">
        <v>130</v>
      </c>
    </row>
    <row r="20" spans="1:1" x14ac:dyDescent="0.2">
      <c r="A20" s="85" t="s">
        <v>131</v>
      </c>
    </row>
    <row r="21" spans="1:1" x14ac:dyDescent="0.2">
      <c r="A21" s="84" t="s">
        <v>132</v>
      </c>
    </row>
    <row r="23" spans="1:1" x14ac:dyDescent="0.2">
      <c r="A23" s="84" t="s">
        <v>134</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2" workbookViewId="0">
      <selection activeCell="N59" sqref="N59"/>
    </sheetView>
  </sheetViews>
  <sheetFormatPr defaultRowHeight="14.2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Testo</vt:lpstr>
      <vt:lpstr>Esercitazione 1</vt:lpstr>
      <vt:lpstr>Esercitazione 2</vt:lpstr>
      <vt:lpstr>Esercitazione 3</vt:lpstr>
      <vt:lpstr>Esercitazione 4</vt:lpstr>
      <vt:lpstr>Slide OIC9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2015-10-22T15:44:07Z</dcterms:created>
  <dcterms:modified xsi:type="dcterms:W3CDTF">2017-10-23T13:39:56Z</dcterms:modified>
</cp:coreProperties>
</file>