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610" windowHeight="11640" tabRatio="500" activeTab="1"/>
  </bookViews>
  <sheets>
    <sheet name="Foglio1" sheetId="1" r:id="rId1"/>
    <sheet name="Foglio2" sheetId="2" r:id="rId2"/>
  </sheets>
  <calcPr calcId="14000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2"/>
  <c r="F31"/>
  <c r="F32"/>
  <c r="E30"/>
  <c r="E31"/>
  <c r="E32"/>
  <c r="D30"/>
  <c r="D31"/>
  <c r="D32"/>
  <c r="C30"/>
  <c r="C31"/>
  <c r="C32"/>
  <c r="B30"/>
  <c r="B31"/>
  <c r="B32"/>
  <c r="B15"/>
  <c r="E14"/>
  <c r="C34" i="1"/>
  <c r="D34"/>
  <c r="E34"/>
  <c r="F34"/>
  <c r="B33"/>
  <c r="C33"/>
  <c r="D33"/>
  <c r="E33"/>
  <c r="F33"/>
  <c r="B32"/>
  <c r="F32"/>
  <c r="E32"/>
  <c r="D32"/>
  <c r="C32"/>
  <c r="F31"/>
  <c r="C31"/>
  <c r="D31"/>
  <c r="E31"/>
  <c r="C28"/>
  <c r="D28"/>
  <c r="E28"/>
  <c r="F28"/>
  <c r="F30"/>
  <c r="E30"/>
  <c r="D30"/>
  <c r="C30"/>
  <c r="B30"/>
  <c r="E17"/>
  <c r="C16"/>
  <c r="C17"/>
</calcChain>
</file>

<file path=xl/sharedStrings.xml><?xml version="1.0" encoding="utf-8"?>
<sst xmlns="http://schemas.openxmlformats.org/spreadsheetml/2006/main" count="58" uniqueCount="54">
  <si>
    <t>5 OTTOBRE 2017- ESERCITAZIONE PERDITE DUREVOLI DI VALORE (OIC 9)</t>
  </si>
  <si>
    <t>ESERCIZIO 1)</t>
  </si>
  <si>
    <t xml:space="preserve">Data la situazione patrimoniale sotto riportata e tenendo conto che nell'attivo dello SP è iscritto un valore di avviamento netto di 120.000 euro, </t>
  </si>
  <si>
    <t xml:space="preserve"> si verifichi l'esistenza o meno di una perdita durevole attraverso il confronto fra valore contabile e valore d'uso.</t>
  </si>
  <si>
    <t>L’unità generatrice dei flussi di cassa (UGC) è costituita da 2 impianti A, B e da tutto l'avviamento, che generano i flussi di cassa sotto riportati.</t>
  </si>
  <si>
    <t xml:space="preserve">Il tasso di attualizzazione è basato su un costo medio ponderato del capitale che prevede un Free Risk pari a 0,74%, </t>
  </si>
  <si>
    <t>un Premio al Rischio di 3,38%, un costo dell'indebitamento pari all'8%.</t>
  </si>
  <si>
    <t>ATTIVO</t>
  </si>
  <si>
    <t>PASSIVO</t>
  </si>
  <si>
    <t>Immobilizzazioni immateriali</t>
  </si>
  <si>
    <t>Capitale Sociale</t>
  </si>
  <si>
    <t>Immobilizzazioni materiali</t>
  </si>
  <si>
    <t>Riserve</t>
  </si>
  <si>
    <t>Immobilizzazioni finanziarie</t>
  </si>
  <si>
    <t>Debiti a breve termine</t>
  </si>
  <si>
    <t>Attivo Circolante</t>
  </si>
  <si>
    <t>Debito a medio-lungo termine</t>
  </si>
  <si>
    <t>A</t>
  </si>
  <si>
    <t>B</t>
  </si>
  <si>
    <t>Avviamento</t>
  </si>
  <si>
    <t xml:space="preserve">VNC </t>
  </si>
  <si>
    <t>Flusso Ricavi</t>
  </si>
  <si>
    <t>Flusso Costi MP</t>
  </si>
  <si>
    <t>F. Stipendi</t>
  </si>
  <si>
    <t>F. Manutenzione</t>
  </si>
  <si>
    <t xml:space="preserve">F. Utenze </t>
  </si>
  <si>
    <t>Altri costi</t>
  </si>
  <si>
    <t>F.Dismissione</t>
  </si>
  <si>
    <t>ESERCIZIO 2)</t>
  </si>
  <si>
    <t>Verificare la perdita di valore delle immobilizzazioni con il metodo semplificato considerando i dati sotto riportati.</t>
  </si>
  <si>
    <t>La vita utile delle immobilizzazioni materiali e immateriali è di 5 anni.</t>
  </si>
  <si>
    <t>SP</t>
  </si>
  <si>
    <t>Immobil. Immat.*</t>
  </si>
  <si>
    <t>Cap. Sociale</t>
  </si>
  <si>
    <t>Immobil. Materiali</t>
  </si>
  <si>
    <t>Rimanenze</t>
  </si>
  <si>
    <t>TFR</t>
  </si>
  <si>
    <t>Crediti</t>
  </si>
  <si>
    <t>Debiti</t>
  </si>
  <si>
    <t>Cassa</t>
  </si>
  <si>
    <t>TOT PASSIVO</t>
  </si>
  <si>
    <t>TOT ATTIVO</t>
  </si>
  <si>
    <t>*Le immobilizzazioni immateriali comprendono l'avviamento per 1000 euro.</t>
  </si>
  <si>
    <t>CE</t>
  </si>
  <si>
    <t>Ricavi Vendite</t>
  </si>
  <si>
    <t>Altri Ricavi</t>
  </si>
  <si>
    <t>Costi MP</t>
  </si>
  <si>
    <t>Costi Servizi</t>
  </si>
  <si>
    <t>Costi Stipendi</t>
  </si>
  <si>
    <t>Oneri Finanziari</t>
  </si>
  <si>
    <t>Oneri Straordinari</t>
  </si>
  <si>
    <t>Imponibile</t>
  </si>
  <si>
    <t>Imposte</t>
  </si>
  <si>
    <t>RISULTATO NETTO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</si>
</sst>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</font>
    <font>
      <sz val="12"/>
      <name val="Calibri"/>
      <scheme val="minor"/>
    </font>
    <font>
      <sz val="12"/>
      <color theme="1"/>
      <name val="Cambria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3" fontId="0" fillId="0" borderId="5" xfId="0" applyNumberFormat="1" applyBorder="1"/>
    <xf numFmtId="0" fontId="0" fillId="0" borderId="5" xfId="0" applyBorder="1"/>
    <xf numFmtId="3" fontId="0" fillId="0" borderId="6" xfId="0" applyNumberFormat="1" applyBorder="1"/>
    <xf numFmtId="0" fontId="0" fillId="0" borderId="7" xfId="0" applyBorder="1"/>
    <xf numFmtId="3" fontId="0" fillId="0" borderId="8" xfId="0" applyNumberFormat="1" applyBorder="1"/>
    <xf numFmtId="0" fontId="0" fillId="0" borderId="8" xfId="0" applyBorder="1"/>
    <xf numFmtId="3" fontId="0" fillId="0" borderId="9" xfId="0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0" fillId="0" borderId="12" xfId="1" applyFont="1" applyBorder="1" applyAlignment="1">
      <alignment horizontal="center"/>
    </xf>
    <xf numFmtId="164" fontId="0" fillId="0" borderId="8" xfId="1" applyFont="1" applyBorder="1" applyAlignment="1">
      <alignment horizontal="center"/>
    </xf>
    <xf numFmtId="164" fontId="0" fillId="0" borderId="13" xfId="1" applyFont="1" applyBorder="1" applyAlignment="1">
      <alignment horizontal="center"/>
    </xf>
    <xf numFmtId="43" fontId="0" fillId="0" borderId="0" xfId="0" applyNumberFormat="1"/>
    <xf numFmtId="0" fontId="4" fillId="0" borderId="0" xfId="0" applyFont="1"/>
    <xf numFmtId="164" fontId="0" fillId="0" borderId="0" xfId="1" applyFont="1" applyAlignment="1">
      <alignment horizontal="center"/>
    </xf>
    <xf numFmtId="0" fontId="5" fillId="0" borderId="22" xfId="0" applyFont="1" applyBorder="1"/>
    <xf numFmtId="165" fontId="0" fillId="0" borderId="23" xfId="1" applyNumberFormat="1" applyFont="1" applyBorder="1"/>
    <xf numFmtId="165" fontId="0" fillId="0" borderId="5" xfId="1" applyNumberFormat="1" applyFont="1" applyBorder="1"/>
    <xf numFmtId="165" fontId="0" fillId="0" borderId="24" xfId="1" applyNumberFormat="1" applyFont="1" applyBorder="1"/>
    <xf numFmtId="0" fontId="5" fillId="0" borderId="4" xfId="0" applyFont="1" applyBorder="1"/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5" fontId="0" fillId="0" borderId="8" xfId="1" applyNumberFormat="1" applyFont="1" applyBorder="1"/>
    <xf numFmtId="165" fontId="0" fillId="0" borderId="13" xfId="1" applyNumberFormat="1" applyFont="1" applyBorder="1"/>
    <xf numFmtId="0" fontId="2" fillId="0" borderId="0" xfId="0" applyFont="1"/>
    <xf numFmtId="0" fontId="0" fillId="0" borderId="25" xfId="0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6" xfId="0" applyBorder="1"/>
    <xf numFmtId="0" fontId="0" fillId="0" borderId="29" xfId="0" applyBorder="1"/>
    <xf numFmtId="0" fontId="0" fillId="0" borderId="21" xfId="0" applyBorder="1"/>
    <xf numFmtId="0" fontId="0" fillId="0" borderId="30" xfId="0" applyBorder="1"/>
    <xf numFmtId="0" fontId="0" fillId="0" borderId="31" xfId="0" applyBorder="1"/>
    <xf numFmtId="0" fontId="0" fillId="0" borderId="0" xfId="0" applyFill="1" applyBorder="1"/>
    <xf numFmtId="0" fontId="2" fillId="0" borderId="1" xfId="0" applyFont="1" applyBorder="1"/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0" xfId="0" applyFill="1" applyBorder="1" applyAlignment="1">
      <alignment horizontal="left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>
      <selection activeCell="I17" sqref="I17"/>
    </sheetView>
  </sheetViews>
  <sheetFormatPr defaultColWidth="11" defaultRowHeight="15.75"/>
  <cols>
    <col min="1" max="1" width="16.5" customWidth="1"/>
    <col min="2" max="2" width="26.125" customWidth="1"/>
    <col min="3" max="3" width="18.875" customWidth="1"/>
    <col min="4" max="4" width="26.625" customWidth="1"/>
    <col min="5" max="5" width="17.625" customWidth="1"/>
    <col min="6" max="6" width="20.125" customWidth="1"/>
    <col min="7" max="7" width="10.875" customWidth="1"/>
  </cols>
  <sheetData>
    <row r="1" spans="1:5">
      <c r="A1" s="61" t="s">
        <v>0</v>
      </c>
      <c r="B1" s="61"/>
      <c r="C1" s="61"/>
      <c r="D1" s="61"/>
    </row>
    <row r="2" spans="1:5">
      <c r="A2" s="1"/>
      <c r="B2" s="1"/>
      <c r="C2" s="1"/>
      <c r="D2" s="1"/>
    </row>
    <row r="3" spans="1:5">
      <c r="A3" s="2" t="s">
        <v>1</v>
      </c>
      <c r="B3" s="1"/>
      <c r="C3" s="1"/>
      <c r="D3" s="1"/>
    </row>
    <row r="5" spans="1:5">
      <c r="A5" s="3" t="s">
        <v>2</v>
      </c>
    </row>
    <row r="6" spans="1:5">
      <c r="A6" s="3" t="s">
        <v>3</v>
      </c>
    </row>
    <row r="7" spans="1:5">
      <c r="A7" s="3" t="s">
        <v>4</v>
      </c>
    </row>
    <row r="8" spans="1:5">
      <c r="A8" s="3" t="s">
        <v>5</v>
      </c>
    </row>
    <row r="9" spans="1:5">
      <c r="A9" s="3" t="s">
        <v>6</v>
      </c>
    </row>
    <row r="10" spans="1:5">
      <c r="A10" s="3"/>
    </row>
    <row r="11" spans="1:5" ht="16.5" thickBot="1">
      <c r="A11" s="3"/>
    </row>
    <row r="12" spans="1:5">
      <c r="A12" s="3"/>
      <c r="B12" s="4" t="s">
        <v>7</v>
      </c>
      <c r="C12" s="5"/>
      <c r="D12" s="5" t="s">
        <v>8</v>
      </c>
      <c r="E12" s="6"/>
    </row>
    <row r="13" spans="1:5">
      <c r="A13" s="3"/>
      <c r="B13" s="7" t="s">
        <v>9</v>
      </c>
      <c r="C13" s="8">
        <v>140000</v>
      </c>
      <c r="D13" s="9" t="s">
        <v>10</v>
      </c>
      <c r="E13" s="10">
        <v>1000000</v>
      </c>
    </row>
    <row r="14" spans="1:5">
      <c r="A14" s="3"/>
      <c r="B14" s="7" t="s">
        <v>11</v>
      </c>
      <c r="C14" s="8">
        <v>11700000</v>
      </c>
      <c r="D14" s="9" t="s">
        <v>12</v>
      </c>
      <c r="E14" s="10">
        <v>4190000</v>
      </c>
    </row>
    <row r="15" spans="1:5">
      <c r="A15" s="3"/>
      <c r="B15" s="7" t="s">
        <v>13</v>
      </c>
      <c r="C15" s="8">
        <v>350000</v>
      </c>
      <c r="D15" s="9" t="s">
        <v>14</v>
      </c>
      <c r="E15" s="10">
        <v>3300000</v>
      </c>
    </row>
    <row r="16" spans="1:5">
      <c r="A16" s="3"/>
      <c r="B16" s="7" t="s">
        <v>15</v>
      </c>
      <c r="C16" s="8">
        <f>2600000+1200000+500000</f>
        <v>4300000</v>
      </c>
      <c r="D16" s="9" t="s">
        <v>16</v>
      </c>
      <c r="E16" s="10">
        <v>8000000</v>
      </c>
    </row>
    <row r="17" spans="1:7" ht="16.5" thickBot="1">
      <c r="A17" s="3"/>
      <c r="B17" s="11"/>
      <c r="C17" s="12">
        <f>SUM(C13:C16)</f>
        <v>16490000</v>
      </c>
      <c r="D17" s="13"/>
      <c r="E17" s="14">
        <f>SUM(E13:E16)</f>
        <v>16490000</v>
      </c>
    </row>
    <row r="18" spans="1:7">
      <c r="A18" s="3"/>
      <c r="B18" s="15"/>
      <c r="C18" s="16"/>
      <c r="D18" s="15"/>
      <c r="E18" s="16"/>
    </row>
    <row r="19" spans="1:7">
      <c r="A19" s="3"/>
      <c r="B19" s="15"/>
      <c r="C19" s="15"/>
      <c r="D19" s="15"/>
      <c r="E19" s="15"/>
    </row>
    <row r="20" spans="1:7" ht="16.5" thickBot="1">
      <c r="A20" s="3"/>
      <c r="B20" s="15"/>
      <c r="C20" s="15"/>
      <c r="D20" s="15"/>
      <c r="E20" s="15"/>
    </row>
    <row r="21" spans="1:7">
      <c r="A21" s="3"/>
      <c r="B21" s="17"/>
      <c r="C21" s="18" t="s">
        <v>17</v>
      </c>
      <c r="D21" s="5" t="s">
        <v>18</v>
      </c>
      <c r="E21" s="19" t="s">
        <v>19</v>
      </c>
    </row>
    <row r="22" spans="1:7" ht="16.5" thickBot="1">
      <c r="A22" s="3"/>
      <c r="B22" s="20" t="s">
        <v>20</v>
      </c>
      <c r="C22" s="21">
        <v>4200000</v>
      </c>
      <c r="D22" s="22">
        <v>5750000</v>
      </c>
      <c r="E22" s="23">
        <v>120000</v>
      </c>
      <c r="G22" s="24"/>
    </row>
    <row r="23" spans="1:7">
      <c r="A23" s="3"/>
      <c r="B23" s="25"/>
      <c r="C23" s="26"/>
      <c r="D23" s="26"/>
      <c r="E23" s="26"/>
      <c r="G23" s="24"/>
    </row>
    <row r="24" spans="1:7">
      <c r="A24" s="3"/>
      <c r="B24" s="25"/>
      <c r="C24" s="26"/>
      <c r="D24" s="26"/>
      <c r="E24" s="26"/>
      <c r="G24" s="24"/>
    </row>
    <row r="25" spans="1:7" ht="16.5" thickBot="1"/>
    <row r="26" spans="1:7">
      <c r="A26" s="62"/>
      <c r="B26" s="64">
        <v>2017</v>
      </c>
      <c r="C26" s="64">
        <v>2018</v>
      </c>
      <c r="D26" s="64">
        <v>2019</v>
      </c>
      <c r="E26" s="66">
        <v>2020</v>
      </c>
      <c r="F26" s="59">
        <v>2021</v>
      </c>
    </row>
    <row r="27" spans="1:7">
      <c r="A27" s="63"/>
      <c r="B27" s="65"/>
      <c r="C27" s="65"/>
      <c r="D27" s="65"/>
      <c r="E27" s="67"/>
      <c r="F27" s="60"/>
    </row>
    <row r="28" spans="1:7">
      <c r="A28" s="27" t="s">
        <v>21</v>
      </c>
      <c r="B28" s="28">
        <v>16000000</v>
      </c>
      <c r="C28" s="28">
        <f>B28*1.06</f>
        <v>16960000</v>
      </c>
      <c r="D28" s="29">
        <f>C28*1.03</f>
        <v>17468800</v>
      </c>
      <c r="E28" s="28">
        <f>D28*1.05</f>
        <v>18342240</v>
      </c>
      <c r="F28" s="30">
        <f>E28*1.02</f>
        <v>18709084.800000001</v>
      </c>
    </row>
    <row r="29" spans="1:7">
      <c r="A29" s="31"/>
      <c r="B29" s="29"/>
      <c r="C29" s="29"/>
      <c r="D29" s="29"/>
      <c r="E29" s="29"/>
      <c r="F29" s="30"/>
    </row>
    <row r="30" spans="1:7">
      <c r="A30" s="32" t="s">
        <v>22</v>
      </c>
      <c r="B30" s="29">
        <f>B28*60%</f>
        <v>9600000</v>
      </c>
      <c r="C30" s="29">
        <f>C28*60%</f>
        <v>10176000</v>
      </c>
      <c r="D30" s="29">
        <f>D28*60%</f>
        <v>10481280</v>
      </c>
      <c r="E30" s="29">
        <f>E28*60%</f>
        <v>11005344</v>
      </c>
      <c r="F30" s="30">
        <f>F28*60%</f>
        <v>11225450.880000001</v>
      </c>
    </row>
    <row r="31" spans="1:7">
      <c r="A31" s="32" t="s">
        <v>23</v>
      </c>
      <c r="B31" s="29">
        <v>1050000</v>
      </c>
      <c r="C31" s="29">
        <f>B31*1.2</f>
        <v>1260000</v>
      </c>
      <c r="D31" s="29">
        <f>C31*1.02</f>
        <v>1285200</v>
      </c>
      <c r="E31" s="29">
        <f>D31*1.02</f>
        <v>1310904</v>
      </c>
      <c r="F31" s="30">
        <f>B31*1.4</f>
        <v>1470000</v>
      </c>
    </row>
    <row r="32" spans="1:7">
      <c r="A32" s="32" t="s">
        <v>24</v>
      </c>
      <c r="B32" s="29">
        <f>+B28*1%</f>
        <v>160000</v>
      </c>
      <c r="C32" s="29">
        <f>B32*1.02</f>
        <v>163200</v>
      </c>
      <c r="D32" s="29">
        <f>B32*1.07</f>
        <v>171200</v>
      </c>
      <c r="E32" s="29">
        <f>B32*1.1</f>
        <v>176000</v>
      </c>
      <c r="F32" s="30">
        <f>B32*1.13</f>
        <v>180799.99999999997</v>
      </c>
    </row>
    <row r="33" spans="1:6">
      <c r="A33" s="32" t="s">
        <v>25</v>
      </c>
      <c r="B33" s="29">
        <f>+B28*3%</f>
        <v>480000</v>
      </c>
      <c r="C33" s="29">
        <f>B33*1.05</f>
        <v>504000</v>
      </c>
      <c r="D33" s="29">
        <f>C33*1.05</f>
        <v>529200</v>
      </c>
      <c r="E33" s="29">
        <f>D33*1.05</f>
        <v>555660</v>
      </c>
      <c r="F33" s="30">
        <f>1.05*E33</f>
        <v>583443</v>
      </c>
    </row>
    <row r="34" spans="1:6">
      <c r="A34" s="32" t="s">
        <v>26</v>
      </c>
      <c r="B34" s="29">
        <v>2950009</v>
      </c>
      <c r="C34" s="29">
        <f>+B34*1.05</f>
        <v>3097509.45</v>
      </c>
      <c r="D34" s="29">
        <f>+C34*0.95</f>
        <v>2942633.9775</v>
      </c>
      <c r="E34" s="29">
        <f>+D34*0.95</f>
        <v>2795502.2786249998</v>
      </c>
      <c r="F34" s="30">
        <f>+E34*1.02</f>
        <v>2851412.3241975</v>
      </c>
    </row>
    <row r="35" spans="1:6" ht="16.5" thickBot="1">
      <c r="A35" s="33" t="s">
        <v>27</v>
      </c>
      <c r="B35" s="34">
        <v>0</v>
      </c>
      <c r="C35" s="34">
        <v>0</v>
      </c>
      <c r="D35" s="34">
        <v>0</v>
      </c>
      <c r="E35" s="34">
        <v>0</v>
      </c>
      <c r="F35" s="35">
        <v>200000</v>
      </c>
    </row>
  </sheetData>
  <mergeCells count="7">
    <mergeCell ref="F26:F27"/>
    <mergeCell ref="A1:D1"/>
    <mergeCell ref="A26:A27"/>
    <mergeCell ref="B26:B27"/>
    <mergeCell ref="C26:C27"/>
    <mergeCell ref="D26:D27"/>
    <mergeCell ref="E26:E27"/>
  </mergeCells>
  <pageMargins left="0.74803149606299213" right="0.74803149606299213" top="0.98425196850393704" bottom="0.98425196850393704" header="0.51181102362204722" footer="0.51181102362204722"/>
  <pageSetup paperSize="9" scale="82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>
      <selection activeCell="L16" sqref="L16"/>
    </sheetView>
  </sheetViews>
  <sheetFormatPr defaultColWidth="11" defaultRowHeight="15.75"/>
  <cols>
    <col min="1" max="1" width="17.125" customWidth="1"/>
    <col min="2" max="2" width="13.625" customWidth="1"/>
    <col min="3" max="3" width="13.375" customWidth="1"/>
    <col min="4" max="5" width="14.5" customWidth="1"/>
  </cols>
  <sheetData>
    <row r="1" spans="1:5">
      <c r="A1" s="61" t="s">
        <v>0</v>
      </c>
      <c r="B1" s="61"/>
      <c r="C1" s="61"/>
      <c r="D1" s="61"/>
      <c r="E1" s="61"/>
    </row>
    <row r="3" spans="1:5">
      <c r="A3" s="36" t="s">
        <v>28</v>
      </c>
    </row>
    <row r="4" spans="1:5">
      <c r="A4" s="36"/>
    </row>
    <row r="5" spans="1:5">
      <c r="A5" t="s">
        <v>29</v>
      </c>
    </row>
    <row r="6" spans="1:5">
      <c r="A6" t="s">
        <v>30</v>
      </c>
    </row>
    <row r="7" spans="1:5">
      <c r="A7" s="2"/>
    </row>
    <row r="8" spans="1:5" ht="16.5" thickBot="1">
      <c r="A8" s="2" t="s">
        <v>31</v>
      </c>
    </row>
    <row r="9" spans="1:5">
      <c r="A9" s="37" t="s">
        <v>7</v>
      </c>
      <c r="B9" s="6"/>
      <c r="D9" s="37" t="s">
        <v>8</v>
      </c>
      <c r="E9" s="6"/>
    </row>
    <row r="10" spans="1:5">
      <c r="A10" s="38" t="s">
        <v>32</v>
      </c>
      <c r="B10" s="39">
        <v>2000</v>
      </c>
      <c r="D10" s="40" t="s">
        <v>33</v>
      </c>
      <c r="E10" s="41">
        <v>2000</v>
      </c>
    </row>
    <row r="11" spans="1:5">
      <c r="A11" s="40" t="s">
        <v>34</v>
      </c>
      <c r="B11" s="41">
        <v>5000</v>
      </c>
      <c r="D11" s="40" t="s">
        <v>12</v>
      </c>
      <c r="E11" s="41">
        <v>4000</v>
      </c>
    </row>
    <row r="12" spans="1:5">
      <c r="A12" s="40" t="s">
        <v>35</v>
      </c>
      <c r="B12" s="41">
        <v>100</v>
      </c>
      <c r="D12" s="40" t="s">
        <v>36</v>
      </c>
      <c r="E12" s="41">
        <v>500</v>
      </c>
    </row>
    <row r="13" spans="1:5">
      <c r="A13" s="40" t="s">
        <v>37</v>
      </c>
      <c r="B13" s="41">
        <v>500</v>
      </c>
      <c r="D13" s="42" t="s">
        <v>38</v>
      </c>
      <c r="E13" s="43">
        <v>1200</v>
      </c>
    </row>
    <row r="14" spans="1:5" ht="16.5" thickBot="1">
      <c r="A14" s="40" t="s">
        <v>39</v>
      </c>
      <c r="B14" s="41">
        <v>100</v>
      </c>
      <c r="D14" s="44" t="s">
        <v>40</v>
      </c>
      <c r="E14" s="45">
        <f>E13+E12+E11+E10</f>
        <v>7700</v>
      </c>
    </row>
    <row r="15" spans="1:5" ht="16.5" thickBot="1">
      <c r="A15" s="44" t="s">
        <v>41</v>
      </c>
      <c r="B15" s="45">
        <f>B14+B13+B12+B11+B10</f>
        <v>7700</v>
      </c>
    </row>
    <row r="16" spans="1:5">
      <c r="A16" s="46" t="s">
        <v>42</v>
      </c>
    </row>
    <row r="17" spans="1:6">
      <c r="A17" s="46"/>
    </row>
    <row r="19" spans="1:6" ht="16.5" thickBot="1">
      <c r="A19" s="36" t="s">
        <v>43</v>
      </c>
    </row>
    <row r="20" spans="1:6">
      <c r="A20" s="47"/>
      <c r="B20" s="5">
        <v>2017</v>
      </c>
      <c r="C20" s="5">
        <v>2018</v>
      </c>
      <c r="D20" s="5">
        <v>2019</v>
      </c>
      <c r="E20" s="5">
        <v>2020</v>
      </c>
      <c r="F20" s="19">
        <v>2021</v>
      </c>
    </row>
    <row r="21" spans="1:6">
      <c r="A21" s="38" t="s">
        <v>44</v>
      </c>
      <c r="B21" s="48">
        <v>2400</v>
      </c>
      <c r="C21" s="48">
        <v>2500</v>
      </c>
      <c r="D21" s="48">
        <v>2600</v>
      </c>
      <c r="E21" s="48">
        <v>2700</v>
      </c>
      <c r="F21" s="49">
        <v>2700</v>
      </c>
    </row>
    <row r="22" spans="1:6">
      <c r="A22" s="40" t="s">
        <v>45</v>
      </c>
      <c r="B22" s="50">
        <v>900</v>
      </c>
      <c r="C22" s="50">
        <v>900</v>
      </c>
      <c r="D22" s="50">
        <v>910</v>
      </c>
      <c r="E22" s="50">
        <v>920</v>
      </c>
      <c r="F22" s="51">
        <v>920</v>
      </c>
    </row>
    <row r="23" spans="1:6">
      <c r="A23" s="40"/>
      <c r="B23" s="50"/>
      <c r="C23" s="50"/>
      <c r="D23" s="50"/>
      <c r="E23" s="50"/>
      <c r="F23" s="51"/>
    </row>
    <row r="24" spans="1:6">
      <c r="A24" s="40" t="s">
        <v>46</v>
      </c>
      <c r="B24" s="50">
        <v>950</v>
      </c>
      <c r="C24" s="50">
        <v>970</v>
      </c>
      <c r="D24" s="50">
        <v>990</v>
      </c>
      <c r="E24" s="50">
        <v>1000</v>
      </c>
      <c r="F24" s="51">
        <v>1000</v>
      </c>
    </row>
    <row r="25" spans="1:6">
      <c r="A25" s="40" t="s">
        <v>47</v>
      </c>
      <c r="B25" s="50">
        <v>900</v>
      </c>
      <c r="C25" s="50">
        <v>910</v>
      </c>
      <c r="D25" s="50">
        <v>920</v>
      </c>
      <c r="E25" s="50">
        <v>930</v>
      </c>
      <c r="F25" s="51">
        <v>930</v>
      </c>
    </row>
    <row r="26" spans="1:6">
      <c r="A26" s="40" t="s">
        <v>48</v>
      </c>
      <c r="B26" s="50">
        <v>200</v>
      </c>
      <c r="C26" s="50">
        <v>220</v>
      </c>
      <c r="D26" s="50">
        <v>220</v>
      </c>
      <c r="E26" s="50">
        <v>230</v>
      </c>
      <c r="F26" s="51">
        <v>240</v>
      </c>
    </row>
    <row r="27" spans="1:6">
      <c r="A27" s="40"/>
      <c r="B27" s="50"/>
      <c r="C27" s="50"/>
      <c r="D27" s="50"/>
      <c r="E27" s="50"/>
      <c r="F27" s="51"/>
    </row>
    <row r="28" spans="1:6">
      <c r="A28" s="40" t="s">
        <v>49</v>
      </c>
      <c r="B28" s="50">
        <v>100</v>
      </c>
      <c r="C28" s="50">
        <v>100</v>
      </c>
      <c r="D28" s="52">
        <v>90</v>
      </c>
      <c r="E28" s="50">
        <v>90</v>
      </c>
      <c r="F28" s="51">
        <v>80</v>
      </c>
    </row>
    <row r="29" spans="1:6">
      <c r="A29" s="40" t="s">
        <v>50</v>
      </c>
      <c r="B29" s="50">
        <v>80</v>
      </c>
      <c r="C29" s="50">
        <v>70</v>
      </c>
      <c r="D29" s="53">
        <v>30</v>
      </c>
      <c r="E29" s="50">
        <v>0</v>
      </c>
      <c r="F29" s="51">
        <v>0</v>
      </c>
    </row>
    <row r="30" spans="1:6">
      <c r="A30" s="40" t="s">
        <v>51</v>
      </c>
      <c r="B30" s="50">
        <f>B21+B22-(B24+B25+B26+B28+B29)</f>
        <v>1070</v>
      </c>
      <c r="C30" s="50">
        <f t="shared" ref="C30:F30" si="0">C21+C22-(C24+C25+C26+C28+C29)</f>
        <v>1130</v>
      </c>
      <c r="D30" s="53">
        <f t="shared" si="0"/>
        <v>1260</v>
      </c>
      <c r="E30" s="50">
        <f t="shared" si="0"/>
        <v>1370</v>
      </c>
      <c r="F30" s="51">
        <f t="shared" si="0"/>
        <v>1370</v>
      </c>
    </row>
    <row r="31" spans="1:6">
      <c r="A31" s="40" t="s">
        <v>52</v>
      </c>
      <c r="B31" s="50">
        <f>27.5%*B30</f>
        <v>294.25</v>
      </c>
      <c r="C31" s="50">
        <f t="shared" ref="C31:F31" si="1">27.5%*C30</f>
        <v>310.75</v>
      </c>
      <c r="D31" s="53">
        <f t="shared" si="1"/>
        <v>346.5</v>
      </c>
      <c r="E31" s="50">
        <f t="shared" si="1"/>
        <v>376.75000000000006</v>
      </c>
      <c r="F31" s="51">
        <f t="shared" si="1"/>
        <v>376.75000000000006</v>
      </c>
    </row>
    <row r="32" spans="1:6" s="58" customFormat="1" ht="16.5" thickBot="1">
      <c r="A32" s="54" t="s">
        <v>53</v>
      </c>
      <c r="B32" s="55">
        <f>B30-B31</f>
        <v>775.75</v>
      </c>
      <c r="C32" s="55">
        <f>C30-C31</f>
        <v>819.25</v>
      </c>
      <c r="D32" s="56">
        <f>D30-D31</f>
        <v>913.5</v>
      </c>
      <c r="E32" s="55">
        <f>E30-E31</f>
        <v>993.25</v>
      </c>
      <c r="F32" s="57">
        <f>F30-F31</f>
        <v>993.25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tofi</dc:creator>
  <cp:lastModifiedBy> </cp:lastModifiedBy>
  <cp:lastPrinted>2017-10-05T09:12:17Z</cp:lastPrinted>
  <dcterms:created xsi:type="dcterms:W3CDTF">2017-10-05T09:03:18Z</dcterms:created>
  <dcterms:modified xsi:type="dcterms:W3CDTF">2017-10-05T09:46:33Z</dcterms:modified>
</cp:coreProperties>
</file>