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checkCompatibility="1"/>
  <bookViews>
    <workbookView xWindow="480" yWindow="120" windowWidth="11355" windowHeight="8700" activeTab="3"/>
  </bookViews>
  <sheets>
    <sheet name="Foglio di calcolo es." sheetId="13" r:id="rId1"/>
    <sheet name="Rendiconto es." sheetId="14" r:id="rId2"/>
    <sheet name="Foglio di calcolo" sheetId="1" r:id="rId3"/>
    <sheet name="Rendiconto" sheetId="9" r:id="rId4"/>
    <sheet name="Foglio di calcolo stampa" sheetId="12" r:id="rId5"/>
    <sheet name="Rendiconto per stampa" sheetId="10" r:id="rId6"/>
  </sheets>
  <definedNames>
    <definedName name="_xlnm.Print_Area" localSheetId="5">'Rendiconto per stampa'!$A$1:$C$79</definedName>
    <definedName name="_xlnm.Print_Titles" localSheetId="2">'Foglio di calcolo'!$1:$2</definedName>
    <definedName name="_xlnm.Print_Titles" localSheetId="0">'Foglio di calcolo es.'!$1:$2</definedName>
    <definedName name="_xlnm.Print_Titles" localSheetId="4">'Foglio di calcolo stampa'!$1:$2</definedName>
  </definedNames>
  <calcPr calcId="145621"/>
</workbook>
</file>

<file path=xl/calcChain.xml><?xml version="1.0" encoding="utf-8"?>
<calcChain xmlns="http://schemas.openxmlformats.org/spreadsheetml/2006/main">
  <c r="C78" i="14" l="1"/>
  <c r="C76" i="14"/>
  <c r="C74" i="14"/>
  <c r="C73" i="14"/>
  <c r="C72" i="14"/>
  <c r="C77" i="14"/>
  <c r="C75" i="14" s="1"/>
  <c r="C65" i="14"/>
  <c r="C52" i="14"/>
  <c r="C35" i="14"/>
  <c r="C10" i="14"/>
  <c r="C18" i="14" s="1"/>
  <c r="C27" i="14" s="1"/>
  <c r="C37" i="14" s="1"/>
  <c r="G88" i="13"/>
  <c r="D88" i="13"/>
  <c r="F87" i="13"/>
  <c r="J87" i="13" s="1"/>
  <c r="E87" i="13"/>
  <c r="I87" i="13" s="1"/>
  <c r="F86" i="13"/>
  <c r="E86" i="13"/>
  <c r="I86" i="13" s="1"/>
  <c r="F85" i="13"/>
  <c r="E85" i="13"/>
  <c r="I85" i="13" s="1"/>
  <c r="F84" i="13"/>
  <c r="E84" i="13"/>
  <c r="I84" i="13" s="1"/>
  <c r="F83" i="13"/>
  <c r="E83" i="13"/>
  <c r="I83" i="13" s="1"/>
  <c r="F82" i="13"/>
  <c r="E82" i="13"/>
  <c r="I82" i="13" s="1"/>
  <c r="F81" i="13"/>
  <c r="E81" i="13"/>
  <c r="I81" i="13" s="1"/>
  <c r="J80" i="13"/>
  <c r="F80" i="13"/>
  <c r="E80" i="13"/>
  <c r="I80" i="13" s="1"/>
  <c r="F79" i="13"/>
  <c r="E79" i="13"/>
  <c r="I79" i="13" s="1"/>
  <c r="F78" i="13"/>
  <c r="E78" i="13"/>
  <c r="I78" i="13" s="1"/>
  <c r="F77" i="13"/>
  <c r="E77" i="13"/>
  <c r="I77" i="13" s="1"/>
  <c r="F76" i="13"/>
  <c r="E76" i="13"/>
  <c r="I76" i="13" s="1"/>
  <c r="F75" i="13"/>
  <c r="E75" i="13"/>
  <c r="I75" i="13" s="1"/>
  <c r="F74" i="13"/>
  <c r="E74" i="13"/>
  <c r="I74" i="13" s="1"/>
  <c r="F73" i="13"/>
  <c r="E73" i="13"/>
  <c r="I73" i="13" s="1"/>
  <c r="F72" i="13"/>
  <c r="E72" i="13"/>
  <c r="I72" i="13" s="1"/>
  <c r="F71" i="13"/>
  <c r="E71" i="13"/>
  <c r="I71" i="13" s="1"/>
  <c r="F70" i="13"/>
  <c r="E70" i="13"/>
  <c r="I70" i="13" s="1"/>
  <c r="F69" i="13"/>
  <c r="E69" i="13"/>
  <c r="I69" i="13" s="1"/>
  <c r="F68" i="13"/>
  <c r="E68" i="13"/>
  <c r="I68" i="13" s="1"/>
  <c r="F67" i="13"/>
  <c r="E67" i="13"/>
  <c r="I67" i="13" s="1"/>
  <c r="F66" i="13"/>
  <c r="E66" i="13"/>
  <c r="I66" i="13" s="1"/>
  <c r="F65" i="13"/>
  <c r="E65" i="13"/>
  <c r="I65" i="13" s="1"/>
  <c r="F64" i="13"/>
  <c r="J64" i="13" s="1"/>
  <c r="E64" i="13"/>
  <c r="I64" i="13" s="1"/>
  <c r="F63" i="13"/>
  <c r="E63" i="13"/>
  <c r="I63" i="13" s="1"/>
  <c r="F62" i="13"/>
  <c r="E62" i="13"/>
  <c r="I62" i="13" s="1"/>
  <c r="F61" i="13"/>
  <c r="E61" i="13"/>
  <c r="I61" i="13" s="1"/>
  <c r="F60" i="13"/>
  <c r="J60" i="13" s="1"/>
  <c r="E60" i="13"/>
  <c r="I60" i="13" s="1"/>
  <c r="F59" i="13"/>
  <c r="E59" i="13"/>
  <c r="I59" i="13" s="1"/>
  <c r="F58" i="13"/>
  <c r="E58" i="13"/>
  <c r="I58" i="13" s="1"/>
  <c r="F57" i="13"/>
  <c r="E57" i="13"/>
  <c r="I57" i="13" s="1"/>
  <c r="F56" i="13"/>
  <c r="J56" i="13" s="1"/>
  <c r="E56" i="13"/>
  <c r="I56" i="13" s="1"/>
  <c r="F55" i="13"/>
  <c r="E55" i="13"/>
  <c r="I55" i="13" s="1"/>
  <c r="F54" i="13"/>
  <c r="E54" i="13"/>
  <c r="I54" i="13" s="1"/>
  <c r="F53" i="13"/>
  <c r="E53" i="13"/>
  <c r="I53" i="13" s="1"/>
  <c r="F52" i="13"/>
  <c r="J52" i="13" s="1"/>
  <c r="E52" i="13"/>
  <c r="I52" i="13" s="1"/>
  <c r="F51" i="13"/>
  <c r="E51" i="13"/>
  <c r="I51" i="13" s="1"/>
  <c r="F50" i="13"/>
  <c r="E50" i="13"/>
  <c r="I50" i="13" s="1"/>
  <c r="F49" i="13"/>
  <c r="E49" i="13"/>
  <c r="I49" i="13" s="1"/>
  <c r="F48" i="13"/>
  <c r="J48" i="13" s="1"/>
  <c r="E48" i="13"/>
  <c r="I48" i="13" s="1"/>
  <c r="F47" i="13"/>
  <c r="E47" i="13"/>
  <c r="I47" i="13" s="1"/>
  <c r="F46" i="13"/>
  <c r="E46" i="13"/>
  <c r="I46" i="13" s="1"/>
  <c r="F45" i="13"/>
  <c r="E45" i="13"/>
  <c r="I45" i="13" s="1"/>
  <c r="F44" i="13"/>
  <c r="J44" i="13" s="1"/>
  <c r="E44" i="13"/>
  <c r="I44" i="13" s="1"/>
  <c r="F43" i="13"/>
  <c r="E43" i="13"/>
  <c r="I43" i="13" s="1"/>
  <c r="F42" i="13"/>
  <c r="E42" i="13"/>
  <c r="I42" i="13" s="1"/>
  <c r="C41" i="13"/>
  <c r="C88" i="13" s="1"/>
  <c r="F40" i="13"/>
  <c r="E40" i="13"/>
  <c r="F39" i="13"/>
  <c r="E39" i="13"/>
  <c r="F38" i="13"/>
  <c r="E38" i="13"/>
  <c r="F37" i="13"/>
  <c r="E37" i="13"/>
  <c r="F36" i="13"/>
  <c r="E36" i="13"/>
  <c r="F35" i="13"/>
  <c r="E35" i="13"/>
  <c r="F34" i="13"/>
  <c r="E34" i="13"/>
  <c r="D32" i="13"/>
  <c r="C32" i="13"/>
  <c r="F31" i="13"/>
  <c r="E31" i="13"/>
  <c r="I31" i="13" s="1"/>
  <c r="F30" i="13"/>
  <c r="J30" i="13" s="1"/>
  <c r="E30" i="13"/>
  <c r="I30" i="13" s="1"/>
  <c r="F29" i="13"/>
  <c r="J29" i="13" s="1"/>
  <c r="E29" i="13"/>
  <c r="F28" i="13"/>
  <c r="E28" i="13"/>
  <c r="F27" i="13"/>
  <c r="E27" i="13"/>
  <c r="I27" i="13" s="1"/>
  <c r="F26" i="13"/>
  <c r="J26" i="13" s="1"/>
  <c r="E26" i="13"/>
  <c r="I26" i="13" s="1"/>
  <c r="F25" i="13"/>
  <c r="J25" i="13" s="1"/>
  <c r="E25" i="13"/>
  <c r="F24" i="13"/>
  <c r="E24" i="13"/>
  <c r="F23" i="13"/>
  <c r="E23" i="13"/>
  <c r="I23" i="13" s="1"/>
  <c r="F22" i="13"/>
  <c r="J22" i="13" s="1"/>
  <c r="E22" i="13"/>
  <c r="I22" i="13" s="1"/>
  <c r="F21" i="13"/>
  <c r="J21" i="13" s="1"/>
  <c r="E21" i="13"/>
  <c r="F20" i="13"/>
  <c r="E20" i="13"/>
  <c r="F19" i="13"/>
  <c r="E19" i="13"/>
  <c r="I19" i="13" s="1"/>
  <c r="F18" i="13"/>
  <c r="J18" i="13" s="1"/>
  <c r="E18" i="13"/>
  <c r="I18" i="13" s="1"/>
  <c r="F17" i="13"/>
  <c r="J17" i="13" s="1"/>
  <c r="E17" i="13"/>
  <c r="F16" i="13"/>
  <c r="E16" i="13"/>
  <c r="F15" i="13"/>
  <c r="E15" i="13"/>
  <c r="I15" i="13" s="1"/>
  <c r="F14" i="13"/>
  <c r="J14" i="13" s="1"/>
  <c r="E14" i="13"/>
  <c r="I14" i="13" s="1"/>
  <c r="F13" i="13"/>
  <c r="J13" i="13" s="1"/>
  <c r="E13" i="13"/>
  <c r="F12" i="13"/>
  <c r="E12" i="13"/>
  <c r="F11" i="13"/>
  <c r="E11" i="13"/>
  <c r="F10" i="13"/>
  <c r="J10" i="13" s="1"/>
  <c r="E10" i="13"/>
  <c r="H88" i="13"/>
  <c r="F9" i="13"/>
  <c r="E9" i="13"/>
  <c r="I9" i="13" s="1"/>
  <c r="F8" i="13"/>
  <c r="E8" i="13"/>
  <c r="I8" i="13" s="1"/>
  <c r="F7" i="13"/>
  <c r="E7" i="13"/>
  <c r="I7" i="13" s="1"/>
  <c r="F6" i="13"/>
  <c r="E6" i="13"/>
  <c r="I6" i="13" s="1"/>
  <c r="F5" i="13"/>
  <c r="E5" i="13"/>
  <c r="I5" i="13" s="1"/>
  <c r="F4" i="13"/>
  <c r="E4" i="13"/>
  <c r="I4" i="13" s="1"/>
  <c r="F3" i="13"/>
  <c r="E3" i="13"/>
  <c r="I3" i="13" s="1"/>
  <c r="D88" i="12"/>
  <c r="F87" i="12"/>
  <c r="E87" i="12"/>
  <c r="F86" i="12"/>
  <c r="E86" i="12"/>
  <c r="F85" i="12"/>
  <c r="E85" i="12"/>
  <c r="F84" i="12"/>
  <c r="E84" i="12"/>
  <c r="F83" i="12"/>
  <c r="E83" i="12"/>
  <c r="F82" i="12"/>
  <c r="E82" i="12"/>
  <c r="F81" i="12"/>
  <c r="E81" i="12"/>
  <c r="F80" i="12"/>
  <c r="E80" i="12"/>
  <c r="F79" i="12"/>
  <c r="E79" i="12"/>
  <c r="F78" i="12"/>
  <c r="E78" i="12"/>
  <c r="F77" i="12"/>
  <c r="E77" i="12"/>
  <c r="F76" i="12"/>
  <c r="E76" i="12"/>
  <c r="F75" i="12"/>
  <c r="E75" i="12"/>
  <c r="F74" i="12"/>
  <c r="E74" i="12"/>
  <c r="F73" i="12"/>
  <c r="E73" i="12"/>
  <c r="F72" i="12"/>
  <c r="E72" i="12"/>
  <c r="F71" i="12"/>
  <c r="E71" i="12"/>
  <c r="F70" i="12"/>
  <c r="E70" i="12"/>
  <c r="F69" i="12"/>
  <c r="E69" i="12"/>
  <c r="F68" i="12"/>
  <c r="E68" i="12"/>
  <c r="F67" i="12"/>
  <c r="E67" i="12"/>
  <c r="F66" i="12"/>
  <c r="E66" i="12"/>
  <c r="F65" i="12"/>
  <c r="E65" i="12"/>
  <c r="F64" i="12"/>
  <c r="E64" i="12"/>
  <c r="F63" i="12"/>
  <c r="E63" i="12"/>
  <c r="F62" i="12"/>
  <c r="E62" i="12"/>
  <c r="F61" i="12"/>
  <c r="E61" i="12"/>
  <c r="F60" i="12"/>
  <c r="E60" i="12"/>
  <c r="F59" i="12"/>
  <c r="E59" i="12"/>
  <c r="F58" i="12"/>
  <c r="E58" i="12"/>
  <c r="F57" i="12"/>
  <c r="E57" i="12"/>
  <c r="F56" i="12"/>
  <c r="E56" i="12"/>
  <c r="F55" i="12"/>
  <c r="E55" i="12"/>
  <c r="F54" i="12"/>
  <c r="E54" i="12"/>
  <c r="F53" i="12"/>
  <c r="E53" i="12"/>
  <c r="F52" i="12"/>
  <c r="E52" i="12"/>
  <c r="F51" i="12"/>
  <c r="E51" i="12"/>
  <c r="F50" i="12"/>
  <c r="E50" i="12"/>
  <c r="F49" i="12"/>
  <c r="E49" i="12"/>
  <c r="F48" i="12"/>
  <c r="E48" i="12"/>
  <c r="F47" i="12"/>
  <c r="E47" i="12"/>
  <c r="F46" i="12"/>
  <c r="E46" i="12"/>
  <c r="F45" i="12"/>
  <c r="E45" i="12"/>
  <c r="F44" i="12"/>
  <c r="E44" i="12"/>
  <c r="F43" i="12"/>
  <c r="E43" i="12"/>
  <c r="F42" i="12"/>
  <c r="E42" i="12"/>
  <c r="E41" i="12"/>
  <c r="C41" i="12"/>
  <c r="C88" i="12" s="1"/>
  <c r="F40" i="12"/>
  <c r="E40" i="12"/>
  <c r="F39" i="12"/>
  <c r="E39" i="12"/>
  <c r="F38" i="12"/>
  <c r="E38" i="12"/>
  <c r="F37" i="12"/>
  <c r="E37" i="12"/>
  <c r="F36" i="12"/>
  <c r="E36" i="12"/>
  <c r="F35" i="12"/>
  <c r="E35" i="12"/>
  <c r="F34" i="12"/>
  <c r="E34" i="12"/>
  <c r="D32" i="12"/>
  <c r="C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22" i="12"/>
  <c r="E22" i="12"/>
  <c r="F21" i="12"/>
  <c r="E21" i="12"/>
  <c r="F20" i="12"/>
  <c r="E20" i="12"/>
  <c r="F19" i="12"/>
  <c r="E19" i="12"/>
  <c r="F18" i="12"/>
  <c r="E18" i="12"/>
  <c r="F17" i="12"/>
  <c r="E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F7" i="12"/>
  <c r="E7" i="12"/>
  <c r="F6" i="12"/>
  <c r="E6" i="12"/>
  <c r="F5" i="12"/>
  <c r="E5" i="12"/>
  <c r="F4" i="12"/>
  <c r="E4" i="12"/>
  <c r="F3" i="12"/>
  <c r="E3" i="12"/>
  <c r="C78" i="9"/>
  <c r="C76" i="9"/>
  <c r="C74" i="9"/>
  <c r="C73" i="9"/>
  <c r="C72" i="9"/>
  <c r="C69" i="9"/>
  <c r="C77" i="9" s="1"/>
  <c r="C17" i="9"/>
  <c r="C15" i="9"/>
  <c r="C13" i="9"/>
  <c r="C14" i="9"/>
  <c r="C9" i="9"/>
  <c r="C8" i="9"/>
  <c r="E66" i="1"/>
  <c r="I66" i="1" s="1"/>
  <c r="F66" i="1"/>
  <c r="E46" i="1"/>
  <c r="I46" i="1" s="1"/>
  <c r="F46" i="1"/>
  <c r="J46" i="1"/>
  <c r="H9" i="1"/>
  <c r="E28" i="1"/>
  <c r="F28" i="1"/>
  <c r="G88" i="1"/>
  <c r="E38" i="1"/>
  <c r="F38" i="1"/>
  <c r="J38" i="1" s="1"/>
  <c r="E17" i="1"/>
  <c r="F17" i="1"/>
  <c r="J17" i="1" s="1"/>
  <c r="C41" i="1"/>
  <c r="C88" i="1" s="1"/>
  <c r="F40" i="1"/>
  <c r="J40" i="1" s="1"/>
  <c r="C64" i="9" s="1"/>
  <c r="E40" i="1"/>
  <c r="F39" i="1"/>
  <c r="E39" i="1"/>
  <c r="I39" i="1" s="1"/>
  <c r="F37" i="1"/>
  <c r="J37" i="1" s="1"/>
  <c r="E37" i="1"/>
  <c r="F36" i="1"/>
  <c r="E36" i="1"/>
  <c r="F35" i="1"/>
  <c r="J35" i="1" s="1"/>
  <c r="E35" i="1"/>
  <c r="F31" i="1"/>
  <c r="E31" i="1"/>
  <c r="I31" i="1" s="1"/>
  <c r="C24" i="9" s="1"/>
  <c r="F30" i="1"/>
  <c r="J30" i="1" s="1"/>
  <c r="E30" i="1"/>
  <c r="F29" i="1"/>
  <c r="J29" i="1" s="1"/>
  <c r="E29" i="1"/>
  <c r="F27" i="1"/>
  <c r="E27" i="1"/>
  <c r="F26" i="1"/>
  <c r="J26" i="1" s="1"/>
  <c r="E26" i="1"/>
  <c r="F25" i="1"/>
  <c r="J25" i="1" s="1"/>
  <c r="E25" i="1"/>
  <c r="F24" i="1"/>
  <c r="E24" i="1"/>
  <c r="J24" i="1" s="1"/>
  <c r="F23" i="1"/>
  <c r="J23" i="1" s="1"/>
  <c r="E23" i="1"/>
  <c r="F22" i="1"/>
  <c r="J22" i="1" s="1"/>
  <c r="E22" i="1"/>
  <c r="F21" i="1"/>
  <c r="J21" i="1" s="1"/>
  <c r="E21" i="1"/>
  <c r="F20" i="1"/>
  <c r="E20" i="1"/>
  <c r="J20" i="1" s="1"/>
  <c r="F19" i="1"/>
  <c r="J19" i="1" s="1"/>
  <c r="E19" i="1"/>
  <c r="F18" i="1"/>
  <c r="J18" i="1" s="1"/>
  <c r="E18" i="1"/>
  <c r="F16" i="1"/>
  <c r="J16" i="1" s="1"/>
  <c r="E16" i="1"/>
  <c r="F15" i="1"/>
  <c r="E15" i="1"/>
  <c r="I15" i="1"/>
  <c r="F14" i="1"/>
  <c r="E14" i="1"/>
  <c r="F13" i="1"/>
  <c r="E13" i="1"/>
  <c r="I13" i="1" s="1"/>
  <c r="F12" i="1"/>
  <c r="E12" i="1"/>
  <c r="I12" i="1" s="1"/>
  <c r="F11" i="1"/>
  <c r="E11" i="1"/>
  <c r="F10" i="1"/>
  <c r="E10" i="1"/>
  <c r="F9" i="1"/>
  <c r="E9" i="1"/>
  <c r="I9" i="1" s="1"/>
  <c r="F8" i="1"/>
  <c r="E8" i="1"/>
  <c r="F7" i="1"/>
  <c r="E7" i="1"/>
  <c r="I7" i="1" s="1"/>
  <c r="F6" i="1"/>
  <c r="I6" i="1"/>
  <c r="E6" i="1"/>
  <c r="F5" i="1"/>
  <c r="E5" i="1"/>
  <c r="I5" i="1"/>
  <c r="F4" i="1"/>
  <c r="E4" i="1"/>
  <c r="E87" i="1"/>
  <c r="F87" i="1"/>
  <c r="J87" i="1" s="1"/>
  <c r="C25" i="9" s="1"/>
  <c r="J80" i="1"/>
  <c r="C58" i="9" s="1"/>
  <c r="F80" i="1"/>
  <c r="E80" i="1"/>
  <c r="I80" i="1" s="1"/>
  <c r="C57" i="9" s="1"/>
  <c r="E74" i="1"/>
  <c r="I74" i="1" s="1"/>
  <c r="F74" i="1"/>
  <c r="E68" i="1"/>
  <c r="F68" i="1"/>
  <c r="J68" i="1" s="1"/>
  <c r="E72" i="1"/>
  <c r="I72" i="1" s="1"/>
  <c r="F72" i="1"/>
  <c r="F82" i="1"/>
  <c r="J82" i="1" s="1"/>
  <c r="E82" i="1"/>
  <c r="F83" i="1"/>
  <c r="E83" i="1"/>
  <c r="H11" i="1"/>
  <c r="H88" i="1" s="1"/>
  <c r="H34" i="1"/>
  <c r="E43" i="1"/>
  <c r="F43" i="1"/>
  <c r="I43" i="1"/>
  <c r="E61" i="1"/>
  <c r="F61" i="1"/>
  <c r="J61" i="1" s="1"/>
  <c r="E71" i="1"/>
  <c r="F71" i="1"/>
  <c r="J71" i="1" s="1"/>
  <c r="E70" i="1"/>
  <c r="F70" i="1"/>
  <c r="J70" i="1" s="1"/>
  <c r="J36" i="1"/>
  <c r="J43" i="1"/>
  <c r="E3" i="1"/>
  <c r="F3" i="1"/>
  <c r="J3" i="1" s="1"/>
  <c r="E78" i="1"/>
  <c r="F78" i="1"/>
  <c r="I78" i="1" s="1"/>
  <c r="E42" i="1"/>
  <c r="F42" i="1"/>
  <c r="I42" i="1" s="1"/>
  <c r="E45" i="1"/>
  <c r="F45" i="1"/>
  <c r="F47" i="1"/>
  <c r="J47" i="1"/>
  <c r="E47" i="1"/>
  <c r="I47" i="1" s="1"/>
  <c r="F48" i="1"/>
  <c r="E48" i="1"/>
  <c r="F49" i="1"/>
  <c r="I49" i="1" s="1"/>
  <c r="E49" i="1"/>
  <c r="F50" i="1"/>
  <c r="J50" i="1" s="1"/>
  <c r="E50" i="1"/>
  <c r="F51" i="1"/>
  <c r="E51" i="1"/>
  <c r="F53" i="1"/>
  <c r="E53" i="1"/>
  <c r="F65" i="1"/>
  <c r="J65" i="1" s="1"/>
  <c r="E65" i="1"/>
  <c r="F81" i="1"/>
  <c r="J81" i="1" s="1"/>
  <c r="C23" i="9" s="1"/>
  <c r="E81" i="1"/>
  <c r="I81" i="1" s="1"/>
  <c r="E84" i="1"/>
  <c r="I84" i="1"/>
  <c r="F84" i="1"/>
  <c r="J84" i="1" s="1"/>
  <c r="E85" i="1"/>
  <c r="I85" i="1" s="1"/>
  <c r="F85" i="1"/>
  <c r="E86" i="1"/>
  <c r="J86" i="1" s="1"/>
  <c r="F86" i="1"/>
  <c r="F76" i="1"/>
  <c r="I76" i="1" s="1"/>
  <c r="E76" i="1"/>
  <c r="F77" i="1"/>
  <c r="J77" i="1" s="1"/>
  <c r="E77" i="1"/>
  <c r="E67" i="1"/>
  <c r="I67" i="1" s="1"/>
  <c r="F67" i="1"/>
  <c r="F69" i="1"/>
  <c r="J69" i="1" s="1"/>
  <c r="C31" i="9" s="1"/>
  <c r="E69" i="1"/>
  <c r="I69" i="1"/>
  <c r="F73" i="1"/>
  <c r="E73" i="1"/>
  <c r="E79" i="1"/>
  <c r="I79" i="1"/>
  <c r="F79" i="1"/>
  <c r="J79" i="1" s="1"/>
  <c r="C56" i="9" s="1"/>
  <c r="F64" i="1"/>
  <c r="E64" i="1"/>
  <c r="F63" i="1"/>
  <c r="E63" i="1"/>
  <c r="I63" i="1"/>
  <c r="F62" i="1"/>
  <c r="E62" i="1"/>
  <c r="J62" i="1" s="1"/>
  <c r="F60" i="1"/>
  <c r="J60" i="1"/>
  <c r="E60" i="1"/>
  <c r="I60" i="1" s="1"/>
  <c r="F59" i="1"/>
  <c r="J59" i="1" s="1"/>
  <c r="E59" i="1"/>
  <c r="I59" i="1"/>
  <c r="F58" i="1"/>
  <c r="E58" i="1"/>
  <c r="F57" i="1"/>
  <c r="E57" i="1"/>
  <c r="I57" i="1" s="1"/>
  <c r="F56" i="1"/>
  <c r="J56" i="1"/>
  <c r="E56" i="1"/>
  <c r="F55" i="1"/>
  <c r="E55" i="1"/>
  <c r="I55" i="1"/>
  <c r="F54" i="1"/>
  <c r="E54" i="1"/>
  <c r="J54" i="1" s="1"/>
  <c r="F52" i="1"/>
  <c r="E52" i="1"/>
  <c r="I52" i="1" s="1"/>
  <c r="F44" i="1"/>
  <c r="E44" i="1"/>
  <c r="I44" i="1" s="1"/>
  <c r="F75" i="1"/>
  <c r="E75" i="1"/>
  <c r="F34" i="1"/>
  <c r="E34" i="1"/>
  <c r="D88" i="1"/>
  <c r="D32" i="1"/>
  <c r="C32" i="1"/>
  <c r="J83" i="1"/>
  <c r="I53" i="1"/>
  <c r="I19" i="1"/>
  <c r="I83" i="1"/>
  <c r="I86" i="1"/>
  <c r="J42" i="1"/>
  <c r="I56" i="1"/>
  <c r="J53" i="1"/>
  <c r="F41" i="1"/>
  <c r="J55" i="1"/>
  <c r="I62" i="1"/>
  <c r="J5" i="1"/>
  <c r="I37" i="1"/>
  <c r="J39" i="1"/>
  <c r="J72" i="1"/>
  <c r="I35" i="1"/>
  <c r="I45" i="1"/>
  <c r="I68" i="1"/>
  <c r="J58" i="1"/>
  <c r="J74" i="1"/>
  <c r="J27" i="1"/>
  <c r="J15" i="1"/>
  <c r="C47" i="9" s="1"/>
  <c r="I16" i="1"/>
  <c r="I20" i="1"/>
  <c r="C21" i="9" s="1"/>
  <c r="I24" i="1"/>
  <c r="J31" i="1"/>
  <c r="F88" i="1"/>
  <c r="I27" i="1"/>
  <c r="J6" i="1"/>
  <c r="I73" i="1"/>
  <c r="E41" i="1"/>
  <c r="C3" i="9" s="1"/>
  <c r="J63" i="1"/>
  <c r="E88" i="1"/>
  <c r="C7" i="9" l="1"/>
  <c r="C33" i="9"/>
  <c r="I70" i="1"/>
  <c r="J52" i="1"/>
  <c r="J41" i="1"/>
  <c r="I34" i="1"/>
  <c r="C61" i="9" s="1"/>
  <c r="I75" i="1"/>
  <c r="I54" i="1"/>
  <c r="J57" i="1"/>
  <c r="I58" i="1"/>
  <c r="J64" i="1"/>
  <c r="J73" i="1"/>
  <c r="J85" i="1"/>
  <c r="I65" i="1"/>
  <c r="J51" i="1"/>
  <c r="J48" i="1"/>
  <c r="J45" i="1"/>
  <c r="I3" i="1"/>
  <c r="I71" i="1"/>
  <c r="I61" i="1"/>
  <c r="I82" i="1"/>
  <c r="I87" i="1"/>
  <c r="J4" i="1"/>
  <c r="J7" i="1"/>
  <c r="J8" i="1"/>
  <c r="J10" i="1"/>
  <c r="C44" i="9" s="1"/>
  <c r="J12" i="1"/>
  <c r="I14" i="1"/>
  <c r="I21" i="1"/>
  <c r="I25" i="1"/>
  <c r="I40" i="1"/>
  <c r="I11" i="1"/>
  <c r="C45" i="9" s="1"/>
  <c r="I18" i="1"/>
  <c r="I22" i="1"/>
  <c r="I26" i="1"/>
  <c r="I36" i="1"/>
  <c r="I28" i="1"/>
  <c r="J9" i="1"/>
  <c r="J66" i="1"/>
  <c r="J3" i="13"/>
  <c r="J4" i="13"/>
  <c r="J5" i="13"/>
  <c r="J6" i="13"/>
  <c r="J7" i="13"/>
  <c r="J8" i="13"/>
  <c r="J9" i="13"/>
  <c r="I10" i="13"/>
  <c r="I12" i="13"/>
  <c r="I13" i="13"/>
  <c r="J15" i="13"/>
  <c r="I16" i="13"/>
  <c r="I17" i="13"/>
  <c r="J19" i="13"/>
  <c r="I20" i="13"/>
  <c r="I21" i="13"/>
  <c r="J23" i="13"/>
  <c r="I24" i="13"/>
  <c r="I25" i="13"/>
  <c r="J27" i="13"/>
  <c r="I28" i="13"/>
  <c r="I29" i="13"/>
  <c r="J31" i="13"/>
  <c r="I35" i="13"/>
  <c r="I36" i="13"/>
  <c r="I37" i="13"/>
  <c r="I38" i="13"/>
  <c r="I39" i="13"/>
  <c r="I40" i="13"/>
  <c r="J42" i="13"/>
  <c r="J43" i="13"/>
  <c r="J46" i="13"/>
  <c r="J47" i="13"/>
  <c r="J50" i="13"/>
  <c r="J51" i="13"/>
  <c r="J54" i="13"/>
  <c r="J55" i="13"/>
  <c r="J58" i="13"/>
  <c r="J59" i="13"/>
  <c r="J62" i="13"/>
  <c r="J63" i="13"/>
  <c r="J66" i="13"/>
  <c r="J67" i="13"/>
  <c r="J70" i="13"/>
  <c r="J71" i="13"/>
  <c r="J74" i="13"/>
  <c r="J75" i="13"/>
  <c r="J78" i="13"/>
  <c r="J79" i="13"/>
  <c r="J83" i="13"/>
  <c r="J84" i="13"/>
  <c r="C4" i="9"/>
  <c r="C32" i="9"/>
  <c r="C6" i="9"/>
  <c r="C30" i="9"/>
  <c r="C41" i="9"/>
  <c r="C26" i="9"/>
  <c r="C65" i="9"/>
  <c r="I10" i="1"/>
  <c r="J67" i="1"/>
  <c r="J34" i="1"/>
  <c r="I64" i="1"/>
  <c r="J76" i="1"/>
  <c r="I51" i="1"/>
  <c r="J78" i="1"/>
  <c r="J13" i="1"/>
  <c r="I38" i="1"/>
  <c r="C75" i="9"/>
  <c r="J35" i="13"/>
  <c r="J38" i="13"/>
  <c r="J75" i="1"/>
  <c r="C34" i="9" s="1"/>
  <c r="I23" i="1"/>
  <c r="C22" i="9" s="1"/>
  <c r="I30" i="1"/>
  <c r="I50" i="1"/>
  <c r="C5" i="9"/>
  <c r="I17" i="1"/>
  <c r="J49" i="1"/>
  <c r="I4" i="1"/>
  <c r="I48" i="1"/>
  <c r="J14" i="1"/>
  <c r="J44" i="1"/>
  <c r="I77" i="1"/>
  <c r="F41" i="12"/>
  <c r="F88" i="12" s="1"/>
  <c r="J12" i="13"/>
  <c r="J16" i="13"/>
  <c r="J20" i="13"/>
  <c r="J24" i="13"/>
  <c r="J28" i="13"/>
  <c r="E41" i="13"/>
  <c r="E88" i="13" s="1"/>
  <c r="J45" i="13"/>
  <c r="J49" i="13"/>
  <c r="J53" i="13"/>
  <c r="J57" i="13"/>
  <c r="J61" i="13"/>
  <c r="J65" i="13"/>
  <c r="J69" i="13"/>
  <c r="J73" i="13"/>
  <c r="J77" i="13"/>
  <c r="J82" i="13"/>
  <c r="J86" i="13"/>
  <c r="I29" i="1"/>
  <c r="J28" i="1"/>
  <c r="J36" i="13"/>
  <c r="J37" i="13"/>
  <c r="J39" i="13"/>
  <c r="J40" i="13"/>
  <c r="I8" i="1"/>
  <c r="C71" i="9"/>
  <c r="I11" i="13"/>
  <c r="I34" i="13"/>
  <c r="F41" i="13"/>
  <c r="F88" i="13" s="1"/>
  <c r="J68" i="13"/>
  <c r="J72" i="13"/>
  <c r="J76" i="13"/>
  <c r="J81" i="13"/>
  <c r="J85" i="13"/>
  <c r="C71" i="14"/>
  <c r="C79" i="14" s="1"/>
  <c r="C67" i="14"/>
  <c r="J41" i="13"/>
  <c r="J34" i="13"/>
  <c r="E88" i="12"/>
  <c r="C79" i="9"/>
  <c r="I41" i="13" l="1"/>
  <c r="I88" i="13" s="1"/>
  <c r="J88" i="1"/>
  <c r="C52" i="9"/>
  <c r="C10" i="9"/>
  <c r="C18" i="9" s="1"/>
  <c r="C27" i="9" s="1"/>
  <c r="I41" i="1"/>
  <c r="I88" i="1" s="1"/>
  <c r="C35" i="9"/>
  <c r="J88" i="13"/>
  <c r="C37" i="9"/>
  <c r="C67" i="9" l="1"/>
</calcChain>
</file>

<file path=xl/sharedStrings.xml><?xml version="1.0" encoding="utf-8"?>
<sst xmlns="http://schemas.openxmlformats.org/spreadsheetml/2006/main" count="843" uniqueCount="220">
  <si>
    <t>Stato patrimoniale</t>
  </si>
  <si>
    <t>Fonti</t>
  </si>
  <si>
    <t>Impieghi</t>
  </si>
  <si>
    <t>Variazioni grezze</t>
  </si>
  <si>
    <t>+</t>
  </si>
  <si>
    <t>-</t>
  </si>
  <si>
    <t>Rettifiche</t>
  </si>
  <si>
    <t>Variazioni definitive</t>
  </si>
  <si>
    <t>Brevetti</t>
  </si>
  <si>
    <t>Marchi</t>
  </si>
  <si>
    <t>Imm. in corso</t>
  </si>
  <si>
    <t>Terreni e fabbricati</t>
  </si>
  <si>
    <t>Impianti e macchinari</t>
  </si>
  <si>
    <t>Attrezzature</t>
  </si>
  <si>
    <t>Altri beni</t>
  </si>
  <si>
    <t>Imprese controllate</t>
  </si>
  <si>
    <t>Rim. materie prime</t>
  </si>
  <si>
    <t>Rim. prodotti finiti</t>
  </si>
  <si>
    <t>Crediti vs clienti</t>
  </si>
  <si>
    <t>Crediti vs altri</t>
  </si>
  <si>
    <t>Depositi bancari</t>
  </si>
  <si>
    <t>Cassa</t>
  </si>
  <si>
    <t>Totale attivo</t>
  </si>
  <si>
    <t>Capitale sociale</t>
  </si>
  <si>
    <t>Riserva di rivalutazione</t>
  </si>
  <si>
    <t>Riserva legale</t>
  </si>
  <si>
    <t>Fondo trattamento quiescenza</t>
  </si>
  <si>
    <t>TFR</t>
  </si>
  <si>
    <t>Debiti verso soci</t>
  </si>
  <si>
    <t>Debiti verso fornitori</t>
  </si>
  <si>
    <t>Debiti verso istituti di prev.</t>
  </si>
  <si>
    <t>Altri debiti</t>
  </si>
  <si>
    <t>Totale passivo</t>
  </si>
  <si>
    <t>Ricavi delle vendite</t>
  </si>
  <si>
    <t>Materie prime</t>
  </si>
  <si>
    <t>Servizi</t>
  </si>
  <si>
    <t>Beni di terzi</t>
  </si>
  <si>
    <t xml:space="preserve">Salari e stipendi </t>
  </si>
  <si>
    <t>Oneri sociali</t>
  </si>
  <si>
    <t>Altri costi</t>
  </si>
  <si>
    <t>Amm. brevetti</t>
  </si>
  <si>
    <t>Amm.marchi</t>
  </si>
  <si>
    <t>Amm. terreni e fabbricati</t>
  </si>
  <si>
    <t>Amm. macchinari</t>
  </si>
  <si>
    <t>Amm. attrezzature</t>
  </si>
  <si>
    <t>Amm. altri beni</t>
  </si>
  <si>
    <t>Svalutazione crediti</t>
  </si>
  <si>
    <t>Var. rimanenze MP</t>
  </si>
  <si>
    <t>Variazione rimanenze PF</t>
  </si>
  <si>
    <t>Oneri finanziari</t>
  </si>
  <si>
    <t>Immobilizzazioni immateriali</t>
  </si>
  <si>
    <t>Immobilizzazioni materiali</t>
  </si>
  <si>
    <t>Immobilizzazioni finanziarie</t>
  </si>
  <si>
    <t>CASH FLOW</t>
  </si>
  <si>
    <t>Utile (perdita) dell’esercizio</t>
  </si>
  <si>
    <t>Imposte sul reddito</t>
  </si>
  <si>
    <t>(Dividendi)</t>
  </si>
  <si>
    <t>1. Utile (perdita) dell’esercizio prima d’imposte sul reddito, interessi, dividendi e plus/minusvalenze da cessione</t>
  </si>
  <si>
    <t>Rettifiche per elementi non monetari che non hanno avuto contropartita nel capitale circolante netto</t>
  </si>
  <si>
    <t>Accantonamenti ai fondi</t>
  </si>
  <si>
    <t>Ammortamenti delle immobilizzazioni</t>
  </si>
  <si>
    <t>Svalutazioni per perdite durevoli di valore</t>
  </si>
  <si>
    <t>Altre rettifiche per elementi non monetari</t>
  </si>
  <si>
    <t>2. Flusso finanziario prima delle variazioni del ccn</t>
  </si>
  <si>
    <t>Variazioni del capitale circolante netto</t>
  </si>
  <si>
    <t>Decremento/(incremento) delle rimanenze</t>
  </si>
  <si>
    <t>Decremento/(incremento) dei crediti vs clienti</t>
  </si>
  <si>
    <t>Incremento/(decremento) dei debiti verso fornitori</t>
  </si>
  <si>
    <t>Decremento/(incremento) ratei e risconti attivi</t>
  </si>
  <si>
    <t>Incremento/(decremento) ratei e risconti passivi</t>
  </si>
  <si>
    <t>Altre variazioni del capitale circolante netto</t>
  </si>
  <si>
    <t>3. Flusso finanziario dopo le variazioni del ccn</t>
  </si>
  <si>
    <t>Altre rettifiche</t>
  </si>
  <si>
    <t>(Imposte sul reddito pagate)</t>
  </si>
  <si>
    <t>Dividendi incassati</t>
  </si>
  <si>
    <t>Utilizzo dei fondi</t>
  </si>
  <si>
    <t>B. Flussi finanziari derivanti dall’attività d’investimento</t>
  </si>
  <si>
    <t>(Investimenti)</t>
  </si>
  <si>
    <t>Attività Finanziarie non immobilizzate</t>
  </si>
  <si>
    <t>Flusso finanziario dell’attività di investimento (B)</t>
  </si>
  <si>
    <t>C. Flussi finanziari derivanti dall’attività di finanziamento</t>
  </si>
  <si>
    <t>Mezzi di terzi</t>
  </si>
  <si>
    <t>Incremento (decremento) debiti a breve verso banche</t>
  </si>
  <si>
    <t>Accensione finanziamenti</t>
  </si>
  <si>
    <t>Mezzi propri</t>
  </si>
  <si>
    <t>Aumento di capitale a pagamento</t>
  </si>
  <si>
    <t>Cessione (acquisto) di azioni proprie</t>
  </si>
  <si>
    <t>Dividendi (e acconti su dividendi) pagati</t>
  </si>
  <si>
    <t>Flusso finanziario dell’attività di finanziamento (C)</t>
  </si>
  <si>
    <t>Incremento (decremento) delle disponibilità liquide (A ± B ± C)</t>
  </si>
  <si>
    <t xml:space="preserve">              - depositi bancari e postali</t>
  </si>
  <si>
    <t xml:space="preserve">              - denaro e valori in cassa</t>
  </si>
  <si>
    <t>Disponibilità liquide all'inizio dell'esercizio</t>
  </si>
  <si>
    <t>Disponibilità liquide alla fine dell'esercizio</t>
  </si>
  <si>
    <t>A. Flussi finanziari derivanti dell'attività operativa (metodo indiretto)</t>
  </si>
  <si>
    <t>Svalutazione dei costi di pubblicità</t>
  </si>
  <si>
    <t>Acconti a fornitori</t>
  </si>
  <si>
    <t>Ammortamento</t>
  </si>
  <si>
    <t>Acquisto e trasferimento delle immobilizzazioni in corso</t>
  </si>
  <si>
    <t>Acquisto e debito verso fornitore</t>
  </si>
  <si>
    <t xml:space="preserve">Impianti </t>
  </si>
  <si>
    <t>Imprese collegate</t>
  </si>
  <si>
    <t>Valutazione al metodo del PN</t>
  </si>
  <si>
    <t>Svalutazione</t>
  </si>
  <si>
    <t>Altre imprese</t>
  </si>
  <si>
    <t>Crediti verso collegate</t>
  </si>
  <si>
    <t>Conferimento mediante anche mediante utilizzo dei crediti</t>
  </si>
  <si>
    <t>Fondo svalutazione crediti</t>
  </si>
  <si>
    <t xml:space="preserve">Ratei attivi </t>
  </si>
  <si>
    <t>Crediti per vendite immobilizzazioni</t>
  </si>
  <si>
    <t>Oneri diversi di gestione</t>
  </si>
  <si>
    <t xml:space="preserve">Altri ricavi </t>
  </si>
  <si>
    <t>Utile su cambi realizzato</t>
  </si>
  <si>
    <t xml:space="preserve">Perdita su cambi non realizzata </t>
  </si>
  <si>
    <t>Su crediti in valuta</t>
  </si>
  <si>
    <t>Crediti verso clienti in valuta</t>
  </si>
  <si>
    <t>Trasferiti a capitale sociale</t>
  </si>
  <si>
    <t>Debiti verso banche a breve termine</t>
  </si>
  <si>
    <t>Debiti verso banche a medio lungo termine</t>
  </si>
  <si>
    <t>Crediti tributari IVA</t>
  </si>
  <si>
    <t>Debiti tributari IRES e IRAP</t>
  </si>
  <si>
    <t>Risconti passivi</t>
  </si>
  <si>
    <t>Ratei passivi per interessi</t>
  </si>
  <si>
    <t>Interessi passivi</t>
  </si>
  <si>
    <t>Risconti attivi</t>
  </si>
  <si>
    <t>Accantonamento quiescenza</t>
  </si>
  <si>
    <t>Fondo per imposte differite</t>
  </si>
  <si>
    <t>Imposte correnti</t>
  </si>
  <si>
    <t xml:space="preserve">Imposte differite </t>
  </si>
  <si>
    <t>Su saldo del conto corrente in valuta</t>
  </si>
  <si>
    <t>Amm. costi impianto e ampliamento</t>
  </si>
  <si>
    <t>Svalutazione costi R&amp;S, pubblicità</t>
  </si>
  <si>
    <t>Costruzioni in economia (brevetti)</t>
  </si>
  <si>
    <t>Acquisto per 50.000 e vendita di attrezzature, credito verso cliente, plusvalenza</t>
  </si>
  <si>
    <t>Debiti verso fornitori di immobilizzazioni</t>
  </si>
  <si>
    <t>Riserva da valutazione delle partecipazioni al PN</t>
  </si>
  <si>
    <t>Svalutazione delle partecipazioni</t>
  </si>
  <si>
    <t>Maxicanone leasing</t>
  </si>
  <si>
    <t>Interessi attivi</t>
  </si>
  <si>
    <t>Distribuzione dividendi</t>
  </si>
  <si>
    <t>Dividendi</t>
  </si>
  <si>
    <t>Utile esercizio 2016</t>
  </si>
  <si>
    <t>Utile esercizio precedente 2015</t>
  </si>
  <si>
    <t>Rimborso per 75.000 euro</t>
  </si>
  <si>
    <t>Derivati attivi</t>
  </si>
  <si>
    <t>Correlati all'aumento del capitale sociale</t>
  </si>
  <si>
    <t>Crediti verso soci per versamenti ancora dovuti</t>
  </si>
  <si>
    <t>Costi di impianto e ampliamento</t>
  </si>
  <si>
    <t>Costi di sviluppo</t>
  </si>
  <si>
    <t>Conto corrente in valuta</t>
  </si>
  <si>
    <t>Effetto cambi sulle disponibilità liquide</t>
  </si>
  <si>
    <t>Conferimento di un marchio per 100.000 euro</t>
  </si>
  <si>
    <t>A.1</t>
  </si>
  <si>
    <t>A.1.1</t>
  </si>
  <si>
    <t>A.1.2</t>
  </si>
  <si>
    <t>A.1.3</t>
  </si>
  <si>
    <t>A.1.4</t>
  </si>
  <si>
    <t>A.2.1</t>
  </si>
  <si>
    <t>A.2.2</t>
  </si>
  <si>
    <t>A.2.3</t>
  </si>
  <si>
    <t>A.2.4</t>
  </si>
  <si>
    <t>A.2.5</t>
  </si>
  <si>
    <t>A.3.1</t>
  </si>
  <si>
    <t>A.3.2</t>
  </si>
  <si>
    <t>A.3.3</t>
  </si>
  <si>
    <t>A.3.4</t>
  </si>
  <si>
    <t>A.3.5</t>
  </si>
  <si>
    <t>A.3.6</t>
  </si>
  <si>
    <t>A.4.1</t>
  </si>
  <si>
    <t>A.4.2</t>
  </si>
  <si>
    <t>A.4.3</t>
  </si>
  <si>
    <t>A.4.4</t>
  </si>
  <si>
    <t>B.1</t>
  </si>
  <si>
    <t>B.2</t>
  </si>
  <si>
    <t>B.3</t>
  </si>
  <si>
    <t>B.4</t>
  </si>
  <si>
    <t>B.5</t>
  </si>
  <si>
    <t>B.6</t>
  </si>
  <si>
    <t>B.7</t>
  </si>
  <si>
    <t>B.8</t>
  </si>
  <si>
    <t>C.1</t>
  </si>
  <si>
    <t>C.2</t>
  </si>
  <si>
    <t>C.3</t>
  </si>
  <si>
    <t>C.4</t>
  </si>
  <si>
    <t>C.5</t>
  </si>
  <si>
    <t>C.6</t>
  </si>
  <si>
    <t>Realizzazione interna del brevetto per 100.000 euro</t>
  </si>
  <si>
    <t>Rivalutazione dei terreni, vendita di un immobile con minusvalenza di 100.000 euro</t>
  </si>
  <si>
    <t>(Rimborso finanziamenti)</t>
  </si>
  <si>
    <t>(Rimborso di capitale)</t>
  </si>
  <si>
    <t>C.7</t>
  </si>
  <si>
    <t>Flusso finanziario dell'attività operativa (A)</t>
  </si>
  <si>
    <t>4. Altri incassi e pagamenti</t>
  </si>
  <si>
    <t xml:space="preserve">Riserva straordinaria </t>
  </si>
  <si>
    <t>Contributi in conto impianti</t>
  </si>
  <si>
    <t>Riserva per operazioni di copertura dei flussi finanziari attesi</t>
  </si>
  <si>
    <t>(Interessi attivi)</t>
  </si>
  <si>
    <t>Minusvalenze derivanti dalla cessione di attività</t>
  </si>
  <si>
    <t>(Plusvalenze derivanti dalla cessione di attività)</t>
  </si>
  <si>
    <t>A.1.5</t>
  </si>
  <si>
    <t>A.1.6</t>
  </si>
  <si>
    <t xml:space="preserve">Plusvalenze da vendita attrezzature </t>
  </si>
  <si>
    <t xml:space="preserve">Minusvalenze da vendita immobile </t>
  </si>
  <si>
    <t>Rettifiche di valore di attività e passività finanziarie di strumenti finanziari derivati che non comportano 
movimentazione monetaria</t>
  </si>
  <si>
    <t>A.4.5</t>
  </si>
  <si>
    <t>(Interessi pagati)</t>
  </si>
  <si>
    <t>Interessi incassati</t>
  </si>
  <si>
    <t xml:space="preserve">              - conti correnti in valuta</t>
  </si>
  <si>
    <t>Disinvestimenti</t>
  </si>
  <si>
    <t>A.1.3/A.4.1</t>
  </si>
  <si>
    <t>A.1.4/A.4.4</t>
  </si>
  <si>
    <t>A.1.2/A.4.2</t>
  </si>
  <si>
    <t>A.1.1/A.4.3</t>
  </si>
  <si>
    <t>Acconti a fornitori di merci</t>
  </si>
  <si>
    <t>B.4/B.3</t>
  </si>
  <si>
    <t>C.2/C.3</t>
  </si>
  <si>
    <t>D</t>
  </si>
  <si>
    <t>E</t>
  </si>
  <si>
    <t>F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</si>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</sst>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-[$€-2]\ * #,##0.00_-;\-[$€-2]\ * #,##0.00_-;_-[$€-2]\ * &quot;-&quot;??_-"/>
  </numFmts>
  <fonts count="10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sz val="8"/>
      <name val="Arial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7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0" fontId="0" fillId="0" borderId="2" xfId="0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0" fillId="0" borderId="1" xfId="0" applyNumberFormat="1" applyBorder="1"/>
    <xf numFmtId="3" fontId="0" fillId="0" borderId="2" xfId="0" applyNumberFormat="1" applyBorder="1"/>
    <xf numFmtId="3" fontId="0" fillId="0" borderId="1" xfId="2" applyNumberFormat="1" applyFont="1" applyBorder="1"/>
    <xf numFmtId="3" fontId="0" fillId="0" borderId="2" xfId="2" applyNumberFormat="1" applyFont="1" applyBorder="1"/>
    <xf numFmtId="3" fontId="0" fillId="0" borderId="1" xfId="0" applyNumberFormat="1" applyFill="1" applyBorder="1"/>
    <xf numFmtId="3" fontId="0" fillId="0" borderId="2" xfId="0" applyNumberFormat="1" applyFill="1" applyBorder="1"/>
    <xf numFmtId="0" fontId="5" fillId="0" borderId="0" xfId="0" applyFont="1"/>
    <xf numFmtId="164" fontId="0" fillId="0" borderId="0" xfId="2" applyNumberFormat="1" applyFont="1"/>
    <xf numFmtId="0" fontId="9" fillId="0" borderId="0" xfId="0" applyFont="1" applyAlignment="1">
      <alignment horizontal="left" wrapText="1"/>
    </xf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left"/>
    </xf>
    <xf numFmtId="0" fontId="9" fillId="2" borderId="0" xfId="0" applyFont="1" applyFill="1" applyAlignment="1">
      <alignment horizontal="left" wrapText="1"/>
    </xf>
    <xf numFmtId="0" fontId="0" fillId="2" borderId="0" xfId="0" applyFill="1"/>
    <xf numFmtId="0" fontId="9" fillId="2" borderId="0" xfId="0" applyFont="1" applyFill="1" applyAlignment="1">
      <alignment horizontal="left"/>
    </xf>
    <xf numFmtId="0" fontId="9" fillId="2" borderId="0" xfId="0" applyFont="1" applyFill="1" applyAlignment="1">
      <alignment wrapText="1"/>
    </xf>
    <xf numFmtId="0" fontId="8" fillId="0" borderId="0" xfId="0" applyFont="1" applyAlignment="1">
      <alignment horizontal="left"/>
    </xf>
    <xf numFmtId="0" fontId="7" fillId="3" borderId="0" xfId="0" applyFont="1" applyFill="1" applyAlignment="1">
      <alignment wrapText="1"/>
    </xf>
    <xf numFmtId="0" fontId="6" fillId="0" borderId="0" xfId="0" quotePrefix="1" applyFont="1" applyAlignment="1">
      <alignment horizontal="left"/>
    </xf>
    <xf numFmtId="0" fontId="8" fillId="2" borderId="0" xfId="0" quotePrefix="1" applyFont="1" applyFill="1" applyAlignment="1">
      <alignment horizontal="left"/>
    </xf>
    <xf numFmtId="0" fontId="8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/>
    </xf>
    <xf numFmtId="0" fontId="5" fillId="0" borderId="0" xfId="0" applyFont="1" applyAlignment="1">
      <alignment horizontal="left" wrapText="1"/>
    </xf>
    <xf numFmtId="0" fontId="2" fillId="2" borderId="0" xfId="0" applyFont="1" applyFill="1"/>
    <xf numFmtId="3" fontId="2" fillId="2" borderId="1" xfId="0" applyNumberFormat="1" applyFont="1" applyFill="1" applyBorder="1"/>
    <xf numFmtId="3" fontId="2" fillId="2" borderId="4" xfId="0" applyNumberFormat="1" applyFont="1" applyFill="1" applyBorder="1"/>
    <xf numFmtId="3" fontId="0" fillId="2" borderId="1" xfId="0" applyNumberFormat="1" applyFill="1" applyBorder="1"/>
    <xf numFmtId="3" fontId="0" fillId="2" borderId="2" xfId="0" applyNumberFormat="1" applyFill="1" applyBorder="1"/>
    <xf numFmtId="3" fontId="2" fillId="2" borderId="2" xfId="0" applyNumberFormat="1" applyFont="1" applyFill="1" applyBorder="1"/>
    <xf numFmtId="0" fontId="5" fillId="0" borderId="0" xfId="0" applyFont="1" applyAlignment="1">
      <alignment horizontal="left"/>
    </xf>
    <xf numFmtId="164" fontId="9" fillId="2" borderId="0" xfId="2" applyNumberFormat="1" applyFont="1" applyFill="1" applyAlignment="1">
      <alignment wrapText="1"/>
    </xf>
    <xf numFmtId="164" fontId="2" fillId="2" borderId="0" xfId="2" applyNumberFormat="1" applyFont="1" applyFill="1"/>
    <xf numFmtId="164" fontId="4" fillId="0" borderId="0" xfId="2" applyNumberFormat="1" applyFont="1" applyAlignment="1">
      <alignment wrapText="1"/>
    </xf>
    <xf numFmtId="164" fontId="0" fillId="0" borderId="0" xfId="2" applyNumberFormat="1" applyFont="1" applyAlignment="1">
      <alignment wrapText="1"/>
    </xf>
    <xf numFmtId="164" fontId="7" fillId="3" borderId="0" xfId="2" applyNumberFormat="1" applyFont="1" applyFill="1" applyAlignment="1">
      <alignment wrapText="1"/>
    </xf>
    <xf numFmtId="164" fontId="5" fillId="0" borderId="0" xfId="2" applyNumberFormat="1" applyFont="1"/>
    <xf numFmtId="0" fontId="2" fillId="0" borderId="5" xfId="0" applyFont="1" applyBorder="1" applyAlignment="1">
      <alignment horizontal="center"/>
    </xf>
    <xf numFmtId="0" fontId="9" fillId="2" borderId="5" xfId="0" applyFont="1" applyFill="1" applyBorder="1" applyAlignment="1">
      <alignment wrapText="1"/>
    </xf>
    <xf numFmtId="0" fontId="8" fillId="2" borderId="5" xfId="0" applyFont="1" applyFill="1" applyBorder="1" applyAlignment="1">
      <alignment horizontal="left" wrapText="1"/>
    </xf>
    <xf numFmtId="164" fontId="9" fillId="2" borderId="5" xfId="2" applyNumberFormat="1" applyFont="1" applyFill="1" applyBorder="1" applyAlignment="1">
      <alignment wrapText="1"/>
    </xf>
    <xf numFmtId="0" fontId="9" fillId="2" borderId="5" xfId="0" applyFont="1" applyFill="1" applyBorder="1" applyAlignment="1">
      <alignment horizontal="left"/>
    </xf>
    <xf numFmtId="164" fontId="2" fillId="2" borderId="5" xfId="2" applyNumberFormat="1" applyFont="1" applyFill="1" applyBorder="1"/>
    <xf numFmtId="0" fontId="0" fillId="0" borderId="5" xfId="0" applyBorder="1" applyAlignment="1">
      <alignment horizontal="left"/>
    </xf>
    <xf numFmtId="164" fontId="0" fillId="0" borderId="5" xfId="2" applyNumberFormat="1" applyFont="1" applyBorder="1"/>
    <xf numFmtId="0" fontId="5" fillId="0" borderId="5" xfId="0" applyFont="1" applyBorder="1" applyAlignment="1">
      <alignment horizontal="left"/>
    </xf>
    <xf numFmtId="0" fontId="9" fillId="2" borderId="5" xfId="0" applyFont="1" applyFill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4" fillId="0" borderId="5" xfId="0" applyFont="1" applyBorder="1" applyAlignment="1">
      <alignment wrapText="1"/>
    </xf>
    <xf numFmtId="164" fontId="4" fillId="0" borderId="5" xfId="2" applyNumberFormat="1" applyFont="1" applyBorder="1" applyAlignment="1">
      <alignment wrapText="1"/>
    </xf>
    <xf numFmtId="0" fontId="5" fillId="0" borderId="5" xfId="0" applyFont="1" applyBorder="1" applyAlignment="1">
      <alignment horizontal="left" wrapText="1"/>
    </xf>
    <xf numFmtId="164" fontId="0" fillId="0" borderId="5" xfId="2" applyNumberFormat="1" applyFont="1" applyBorder="1" applyAlignment="1">
      <alignment wrapText="1"/>
    </xf>
    <xf numFmtId="0" fontId="4" fillId="0" borderId="5" xfId="0" applyFont="1" applyBorder="1" applyAlignment="1">
      <alignment horizontal="left"/>
    </xf>
    <xf numFmtId="0" fontId="8" fillId="2" borderId="5" xfId="0" applyFont="1" applyFill="1" applyBorder="1" applyAlignment="1">
      <alignment horizontal="left"/>
    </xf>
    <xf numFmtId="0" fontId="9" fillId="0" borderId="5" xfId="0" applyFont="1" applyBorder="1" applyAlignment="1">
      <alignment horizontal="left"/>
    </xf>
    <xf numFmtId="164" fontId="5" fillId="0" borderId="5" xfId="2" applyNumberFormat="1" applyFont="1" applyBorder="1"/>
    <xf numFmtId="0" fontId="8" fillId="0" borderId="5" xfId="0" applyFont="1" applyBorder="1" applyAlignment="1">
      <alignment horizontal="left"/>
    </xf>
    <xf numFmtId="0" fontId="7" fillId="3" borderId="5" xfId="0" applyFont="1" applyFill="1" applyBorder="1" applyAlignment="1">
      <alignment wrapText="1"/>
    </xf>
    <xf numFmtId="164" fontId="7" fillId="3" borderId="5" xfId="2" applyNumberFormat="1" applyFont="1" applyFill="1" applyBorder="1" applyAlignment="1">
      <alignment wrapText="1"/>
    </xf>
    <xf numFmtId="0" fontId="8" fillId="2" borderId="5" xfId="0" quotePrefix="1" applyFont="1" applyFill="1" applyBorder="1" applyAlignment="1">
      <alignment horizontal="left"/>
    </xf>
    <xf numFmtId="0" fontId="6" fillId="0" borderId="5" xfId="0" quotePrefix="1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3" fontId="2" fillId="2" borderId="2" xfId="0" applyNumberFormat="1" applyFont="1" applyFill="1" applyBorder="1" applyAlignment="1">
      <alignment horizontal="center"/>
    </xf>
    <xf numFmtId="3" fontId="0" fillId="0" borderId="6" xfId="0" applyNumberFormat="1" applyBorder="1"/>
    <xf numFmtId="3" fontId="0" fillId="0" borderId="7" xfId="0" applyNumberFormat="1" applyBorder="1"/>
    <xf numFmtId="0" fontId="4" fillId="4" borderId="0" xfId="0" applyFont="1" applyFill="1"/>
    <xf numFmtId="0" fontId="0" fillId="4" borderId="0" xfId="0" applyFill="1"/>
    <xf numFmtId="3" fontId="4" fillId="4" borderId="1" xfId="0" applyNumberFormat="1" applyFont="1" applyFill="1" applyBorder="1"/>
    <xf numFmtId="3" fontId="4" fillId="4" borderId="2" xfId="0" applyNumberFormat="1" applyFont="1" applyFill="1" applyBorder="1"/>
    <xf numFmtId="0" fontId="2" fillId="4" borderId="6" xfId="0" applyFont="1" applyFill="1" applyBorder="1" applyAlignment="1">
      <alignment horizontal="center"/>
    </xf>
    <xf numFmtId="0" fontId="5" fillId="4" borderId="0" xfId="0" applyFont="1" applyFill="1"/>
    <xf numFmtId="3" fontId="4" fillId="4" borderId="7" xfId="0" applyNumberFormat="1" applyFont="1" applyFill="1" applyBorder="1"/>
    <xf numFmtId="3" fontId="4" fillId="4" borderId="6" xfId="0" applyNumberFormat="1" applyFont="1" applyFill="1" applyBorder="1"/>
    <xf numFmtId="3" fontId="4" fillId="4" borderId="3" xfId="0" applyNumberFormat="1" applyFont="1" applyFill="1" applyBorder="1"/>
    <xf numFmtId="3" fontId="0" fillId="0" borderId="3" xfId="0" applyNumberFormat="1" applyBorder="1"/>
    <xf numFmtId="3" fontId="0" fillId="4" borderId="2" xfId="0" applyNumberFormat="1" applyFill="1" applyBorder="1"/>
    <xf numFmtId="0" fontId="9" fillId="2" borderId="5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4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3" fontId="0" fillId="0" borderId="3" xfId="0" applyNumberFormat="1" applyFill="1" applyBorder="1"/>
    <xf numFmtId="3" fontId="0" fillId="0" borderId="7" xfId="0" applyNumberFormat="1" applyFill="1" applyBorder="1"/>
    <xf numFmtId="3" fontId="0" fillId="0" borderId="6" xfId="0" applyNumberFormat="1" applyFill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</cellXfs>
  <cellStyles count="3">
    <cellStyle name="Euro" xfId="1"/>
    <cellStyle name="Migliaia" xfId="2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pageSetUpPr fitToPage="1"/>
  </sheetPr>
  <dimension ref="A1:K106"/>
  <sheetViews>
    <sheetView workbookViewId="0">
      <pane xSplit="1" ySplit="2" topLeftCell="C6" activePane="bottomRight" state="frozen"/>
      <selection pane="topRight" activeCell="B1" sqref="B1"/>
      <selection pane="bottomLeft" activeCell="A3" sqref="A3"/>
      <selection pane="bottomRight" activeCell="G25" sqref="G25"/>
    </sheetView>
  </sheetViews>
  <sheetFormatPr defaultRowHeight="12.75" x14ac:dyDescent="0.2"/>
  <cols>
    <col min="1" max="1" width="42" customWidth="1"/>
    <col min="2" max="2" width="70.5703125" hidden="1" customWidth="1"/>
    <col min="3" max="3" width="14.28515625" customWidth="1"/>
    <col min="4" max="4" width="14.140625" customWidth="1"/>
    <col min="5" max="5" width="14.28515625" customWidth="1"/>
    <col min="6" max="6" width="13.5703125" customWidth="1"/>
    <col min="7" max="7" width="13" customWidth="1"/>
    <col min="8" max="8" width="12.42578125" customWidth="1"/>
    <col min="9" max="9" width="13.7109375" customWidth="1"/>
    <col min="10" max="10" width="13.42578125" customWidth="1"/>
    <col min="11" max="11" width="16.140625" style="69" customWidth="1"/>
  </cols>
  <sheetData>
    <row r="1" spans="1:11" x14ac:dyDescent="0.2">
      <c r="C1" s="3"/>
      <c r="D1" s="4"/>
      <c r="E1" s="95" t="s">
        <v>3</v>
      </c>
      <c r="F1" s="96"/>
      <c r="G1" s="95" t="s">
        <v>6</v>
      </c>
      <c r="H1" s="96"/>
      <c r="I1" s="95" t="s">
        <v>7</v>
      </c>
      <c r="J1" s="96"/>
    </row>
    <row r="2" spans="1:11" x14ac:dyDescent="0.2">
      <c r="A2" s="1" t="s">
        <v>0</v>
      </c>
      <c r="B2" s="1"/>
      <c r="C2" s="5">
        <v>2016</v>
      </c>
      <c r="D2" s="6">
        <v>2015</v>
      </c>
      <c r="E2" s="5" t="s">
        <v>1</v>
      </c>
      <c r="F2" s="6" t="s">
        <v>2</v>
      </c>
      <c r="G2" s="5" t="s">
        <v>4</v>
      </c>
      <c r="H2" s="6" t="s">
        <v>5</v>
      </c>
      <c r="I2" s="5" t="s">
        <v>1</v>
      </c>
      <c r="J2" s="6" t="s">
        <v>2</v>
      </c>
    </row>
    <row r="3" spans="1:11" x14ac:dyDescent="0.2">
      <c r="A3" t="s">
        <v>146</v>
      </c>
      <c r="B3" s="13" t="s">
        <v>145</v>
      </c>
      <c r="C3" s="9">
        <v>50000</v>
      </c>
      <c r="D3" s="10">
        <v>0</v>
      </c>
      <c r="E3" s="7">
        <f t="shared" ref="E3:E31" si="0">IF(D3&gt;C3,D3-C3,0)</f>
        <v>0</v>
      </c>
      <c r="F3" s="8">
        <f t="shared" ref="F3:F31" si="1">IF(C3&gt;D3,C3-D3,0)</f>
        <v>50000</v>
      </c>
      <c r="G3" s="7"/>
      <c r="H3" s="8"/>
      <c r="I3" s="7">
        <f t="shared" ref="I3:I10" si="2">IF(E3-F3+G3-H3&gt;0,E3-F3+G3-H3,0)</f>
        <v>0</v>
      </c>
      <c r="J3" s="8">
        <f t="shared" ref="J3:J10" si="3">IF(F3+H3-E3-G3&gt;0,F3+H3-E3-G3,0)</f>
        <v>50000</v>
      </c>
    </row>
    <row r="4" spans="1:11" x14ac:dyDescent="0.2">
      <c r="A4" t="s">
        <v>147</v>
      </c>
      <c r="B4" s="13" t="s">
        <v>97</v>
      </c>
      <c r="C4" s="7">
        <v>60000</v>
      </c>
      <c r="D4" s="8">
        <v>100000</v>
      </c>
      <c r="E4" s="7">
        <f t="shared" si="0"/>
        <v>40000</v>
      </c>
      <c r="F4" s="8">
        <f t="shared" si="1"/>
        <v>0</v>
      </c>
      <c r="G4" s="7"/>
      <c r="H4" s="8"/>
      <c r="I4" s="7">
        <f t="shared" si="2"/>
        <v>40000</v>
      </c>
      <c r="J4" s="8">
        <f t="shared" si="3"/>
        <v>0</v>
      </c>
    </row>
    <row r="5" spans="1:11" ht="13.5" thickBot="1" x14ac:dyDescent="0.25">
      <c r="A5" t="s">
        <v>148</v>
      </c>
      <c r="B5" s="13" t="s">
        <v>95</v>
      </c>
      <c r="C5" s="7">
        <v>0</v>
      </c>
      <c r="D5" s="8">
        <v>50000</v>
      </c>
      <c r="E5" s="7">
        <f t="shared" si="0"/>
        <v>50000</v>
      </c>
      <c r="F5" s="8">
        <f t="shared" si="1"/>
        <v>0</v>
      </c>
      <c r="G5" s="7"/>
      <c r="H5" s="8"/>
      <c r="I5" s="7">
        <f t="shared" si="2"/>
        <v>50000</v>
      </c>
      <c r="J5" s="8">
        <f t="shared" si="3"/>
        <v>0</v>
      </c>
    </row>
    <row r="6" spans="1:11" ht="13.5" thickBot="1" x14ac:dyDescent="0.25">
      <c r="A6" t="s">
        <v>8</v>
      </c>
      <c r="B6" s="13" t="s">
        <v>186</v>
      </c>
      <c r="C6" s="7">
        <v>100000</v>
      </c>
      <c r="D6" s="8">
        <v>20000</v>
      </c>
      <c r="E6" s="7">
        <f t="shared" si="0"/>
        <v>0</v>
      </c>
      <c r="F6" s="8">
        <f t="shared" si="1"/>
        <v>80000</v>
      </c>
      <c r="G6" s="7"/>
      <c r="H6" s="8"/>
      <c r="I6" s="82">
        <f t="shared" si="2"/>
        <v>0</v>
      </c>
      <c r="J6" s="72">
        <f t="shared" si="3"/>
        <v>80000</v>
      </c>
      <c r="K6" s="69" t="s">
        <v>172</v>
      </c>
    </row>
    <row r="7" spans="1:11" ht="13.5" thickBot="1" x14ac:dyDescent="0.25">
      <c r="A7" t="s">
        <v>9</v>
      </c>
      <c r="B7" s="13" t="s">
        <v>151</v>
      </c>
      <c r="C7" s="7">
        <v>70000</v>
      </c>
      <c r="D7" s="8">
        <v>0</v>
      </c>
      <c r="E7" s="7">
        <f t="shared" si="0"/>
        <v>0</v>
      </c>
      <c r="F7" s="8">
        <f t="shared" si="1"/>
        <v>70000</v>
      </c>
      <c r="G7" s="7"/>
      <c r="H7" s="8"/>
      <c r="I7" s="7">
        <f t="shared" si="2"/>
        <v>0</v>
      </c>
      <c r="J7" s="8">
        <f t="shared" si="3"/>
        <v>70000</v>
      </c>
    </row>
    <row r="8" spans="1:11" ht="13.5" thickBot="1" x14ac:dyDescent="0.25">
      <c r="A8" t="s">
        <v>10</v>
      </c>
      <c r="B8" s="13" t="s">
        <v>96</v>
      </c>
      <c r="C8" s="7">
        <v>60000</v>
      </c>
      <c r="D8" s="8">
        <v>0</v>
      </c>
      <c r="E8" s="7">
        <f t="shared" si="0"/>
        <v>0</v>
      </c>
      <c r="F8" s="8">
        <f t="shared" si="1"/>
        <v>60000</v>
      </c>
      <c r="G8" s="7"/>
      <c r="H8" s="8"/>
      <c r="I8" s="82">
        <f t="shared" si="2"/>
        <v>0</v>
      </c>
      <c r="J8" s="72">
        <f t="shared" si="3"/>
        <v>60000</v>
      </c>
      <c r="K8" s="69" t="s">
        <v>172</v>
      </c>
    </row>
    <row r="9" spans="1:11" ht="13.5" thickBot="1" x14ac:dyDescent="0.25">
      <c r="A9" t="s">
        <v>11</v>
      </c>
      <c r="B9" s="13" t="s">
        <v>187</v>
      </c>
      <c r="C9" s="7">
        <v>1000000</v>
      </c>
      <c r="D9" s="8">
        <v>1500000</v>
      </c>
      <c r="E9" s="7">
        <f t="shared" si="0"/>
        <v>500000</v>
      </c>
      <c r="F9" s="8">
        <f t="shared" si="1"/>
        <v>0</v>
      </c>
      <c r="G9" s="7"/>
      <c r="H9" s="8"/>
      <c r="I9" s="72">
        <f t="shared" si="2"/>
        <v>500000</v>
      </c>
      <c r="J9" s="71">
        <f t="shared" si="3"/>
        <v>0</v>
      </c>
      <c r="K9" s="69" t="s">
        <v>175</v>
      </c>
    </row>
    <row r="10" spans="1:11" ht="13.5" thickBot="1" x14ac:dyDescent="0.25">
      <c r="A10" t="s">
        <v>12</v>
      </c>
      <c r="B10" s="13" t="s">
        <v>98</v>
      </c>
      <c r="C10" s="7">
        <v>800000</v>
      </c>
      <c r="D10" s="8">
        <v>700000</v>
      </c>
      <c r="E10" s="7">
        <f t="shared" si="0"/>
        <v>0</v>
      </c>
      <c r="F10" s="8">
        <f t="shared" si="1"/>
        <v>100000</v>
      </c>
      <c r="G10" s="7"/>
      <c r="H10" s="8"/>
      <c r="I10" s="82">
        <f t="shared" si="2"/>
        <v>0</v>
      </c>
      <c r="J10" s="72">
        <f t="shared" si="3"/>
        <v>100000</v>
      </c>
      <c r="K10" s="69" t="s">
        <v>174</v>
      </c>
    </row>
    <row r="11" spans="1:11" ht="13.5" thickBot="1" x14ac:dyDescent="0.25">
      <c r="A11" t="s">
        <v>13</v>
      </c>
      <c r="B11" s="13" t="s">
        <v>133</v>
      </c>
      <c r="C11" s="11">
        <v>250000</v>
      </c>
      <c r="D11" s="8">
        <v>400000</v>
      </c>
      <c r="E11" s="7">
        <f t="shared" si="0"/>
        <v>150000</v>
      </c>
      <c r="F11" s="8">
        <f t="shared" si="1"/>
        <v>0</v>
      </c>
      <c r="G11" s="7"/>
      <c r="H11" s="8"/>
      <c r="I11" s="72">
        <f>IF(E11-F11+G11-H11&gt;0,E11-F11+G11-H11,0)+50000</f>
        <v>200000</v>
      </c>
      <c r="J11" s="72">
        <v>50000</v>
      </c>
      <c r="K11" s="69" t="s">
        <v>214</v>
      </c>
    </row>
    <row r="12" spans="1:11" ht="13.5" thickBot="1" x14ac:dyDescent="0.25">
      <c r="A12" t="s">
        <v>14</v>
      </c>
      <c r="B12" s="13" t="s">
        <v>99</v>
      </c>
      <c r="C12" s="7">
        <v>450000</v>
      </c>
      <c r="D12" s="8">
        <v>250000</v>
      </c>
      <c r="E12" s="7">
        <f t="shared" si="0"/>
        <v>0</v>
      </c>
      <c r="F12" s="8">
        <f t="shared" si="1"/>
        <v>200000</v>
      </c>
      <c r="G12" s="7"/>
      <c r="H12" s="8"/>
      <c r="I12" s="82">
        <f t="shared" ref="I12:I31" si="4">IF(E12-F12+G12-H12&gt;0,E12-F12+G12-H12,0)</f>
        <v>0</v>
      </c>
      <c r="J12" s="72">
        <f t="shared" ref="J12:J31" si="5">IF(F12+H12-E12-G12&gt;0,F12+H12-E12-G12,0)</f>
        <v>200000</v>
      </c>
      <c r="K12" s="69" t="s">
        <v>174</v>
      </c>
    </row>
    <row r="13" spans="1:11" x14ac:dyDescent="0.2">
      <c r="A13" t="s">
        <v>10</v>
      </c>
      <c r="B13" s="13" t="s">
        <v>100</v>
      </c>
      <c r="C13" s="7">
        <v>0</v>
      </c>
      <c r="D13" s="8">
        <v>100000</v>
      </c>
      <c r="E13" s="7">
        <f t="shared" si="0"/>
        <v>100000</v>
      </c>
      <c r="F13" s="8">
        <f t="shared" si="1"/>
        <v>0</v>
      </c>
      <c r="G13" s="7"/>
      <c r="H13" s="8"/>
      <c r="I13" s="7">
        <f t="shared" si="4"/>
        <v>100000</v>
      </c>
      <c r="J13" s="8">
        <f t="shared" si="5"/>
        <v>0</v>
      </c>
    </row>
    <row r="14" spans="1:11" ht="13.5" thickBot="1" x14ac:dyDescent="0.25">
      <c r="A14" t="s">
        <v>15</v>
      </c>
      <c r="B14" s="13" t="s">
        <v>102</v>
      </c>
      <c r="C14" s="7">
        <v>600000</v>
      </c>
      <c r="D14" s="8">
        <v>500000</v>
      </c>
      <c r="E14" s="7">
        <f t="shared" si="0"/>
        <v>0</v>
      </c>
      <c r="F14" s="8">
        <f t="shared" si="1"/>
        <v>100000</v>
      </c>
      <c r="G14" s="7"/>
      <c r="H14" s="8"/>
      <c r="I14" s="7">
        <f t="shared" si="4"/>
        <v>0</v>
      </c>
      <c r="J14" s="8">
        <f t="shared" si="5"/>
        <v>100000</v>
      </c>
    </row>
    <row r="15" spans="1:11" ht="13.5" thickBot="1" x14ac:dyDescent="0.25">
      <c r="A15" s="13" t="s">
        <v>101</v>
      </c>
      <c r="B15" s="13" t="s">
        <v>106</v>
      </c>
      <c r="C15" s="7">
        <v>300000</v>
      </c>
      <c r="D15" s="8">
        <v>20000</v>
      </c>
      <c r="E15" s="7">
        <f t="shared" si="0"/>
        <v>0</v>
      </c>
      <c r="F15" s="8">
        <f t="shared" si="1"/>
        <v>280000</v>
      </c>
      <c r="G15" s="7"/>
      <c r="H15" s="8"/>
      <c r="I15" s="82">
        <f t="shared" si="4"/>
        <v>0</v>
      </c>
      <c r="J15" s="72">
        <f t="shared" si="5"/>
        <v>280000</v>
      </c>
      <c r="K15" s="69" t="s">
        <v>176</v>
      </c>
    </row>
    <row r="16" spans="1:11" x14ac:dyDescent="0.2">
      <c r="A16" s="13" t="s">
        <v>104</v>
      </c>
      <c r="B16" s="13" t="s">
        <v>103</v>
      </c>
      <c r="C16" s="7">
        <v>120000</v>
      </c>
      <c r="D16" s="8">
        <v>150000</v>
      </c>
      <c r="E16" s="7">
        <f t="shared" si="0"/>
        <v>30000</v>
      </c>
      <c r="F16" s="8">
        <f t="shared" si="1"/>
        <v>0</v>
      </c>
      <c r="G16" s="7"/>
      <c r="H16" s="8"/>
      <c r="I16" s="7">
        <f t="shared" si="4"/>
        <v>30000</v>
      </c>
      <c r="J16" s="8">
        <f t="shared" si="5"/>
        <v>0</v>
      </c>
    </row>
    <row r="17" spans="1:11" x14ac:dyDescent="0.2">
      <c r="A17" s="13" t="s">
        <v>144</v>
      </c>
      <c r="B17" s="13"/>
      <c r="C17" s="7">
        <v>50000</v>
      </c>
      <c r="D17" s="8">
        <v>20000</v>
      </c>
      <c r="E17" s="7">
        <f t="shared" si="0"/>
        <v>0</v>
      </c>
      <c r="F17" s="8">
        <f t="shared" si="1"/>
        <v>30000</v>
      </c>
      <c r="G17" s="7"/>
      <c r="H17" s="8"/>
      <c r="I17" s="7">
        <f t="shared" si="4"/>
        <v>0</v>
      </c>
      <c r="J17" s="8">
        <f t="shared" si="5"/>
        <v>30000</v>
      </c>
    </row>
    <row r="18" spans="1:11" ht="13.5" thickBot="1" x14ac:dyDescent="0.25">
      <c r="A18" s="13" t="s">
        <v>105</v>
      </c>
      <c r="C18" s="7">
        <v>0</v>
      </c>
      <c r="D18" s="8">
        <v>150000</v>
      </c>
      <c r="E18" s="7">
        <f t="shared" si="0"/>
        <v>150000</v>
      </c>
      <c r="F18" s="8">
        <f t="shared" si="1"/>
        <v>0</v>
      </c>
      <c r="G18" s="7"/>
      <c r="H18" s="8"/>
      <c r="I18" s="7">
        <f t="shared" si="4"/>
        <v>150000</v>
      </c>
      <c r="J18" s="8">
        <f t="shared" si="5"/>
        <v>0</v>
      </c>
    </row>
    <row r="19" spans="1:11" ht="13.5" thickBot="1" x14ac:dyDescent="0.25">
      <c r="A19" t="s">
        <v>16</v>
      </c>
      <c r="C19" s="7">
        <v>800000</v>
      </c>
      <c r="D19" s="8">
        <v>600000</v>
      </c>
      <c r="E19" s="7">
        <f t="shared" si="0"/>
        <v>0</v>
      </c>
      <c r="F19" s="8">
        <f t="shared" si="1"/>
        <v>200000</v>
      </c>
      <c r="G19" s="7"/>
      <c r="H19" s="8"/>
      <c r="I19" s="82">
        <f t="shared" si="4"/>
        <v>0</v>
      </c>
      <c r="J19" s="72">
        <f t="shared" si="5"/>
        <v>200000</v>
      </c>
      <c r="K19" s="69" t="s">
        <v>162</v>
      </c>
    </row>
    <row r="20" spans="1:11" ht="13.5" thickBot="1" x14ac:dyDescent="0.25">
      <c r="A20" t="s">
        <v>17</v>
      </c>
      <c r="C20" s="7">
        <v>750000</v>
      </c>
      <c r="D20" s="8">
        <v>1150000</v>
      </c>
      <c r="E20" s="7">
        <f t="shared" si="0"/>
        <v>400000</v>
      </c>
      <c r="F20" s="8">
        <f t="shared" si="1"/>
        <v>0</v>
      </c>
      <c r="G20" s="7"/>
      <c r="H20" s="8"/>
      <c r="I20" s="72">
        <f t="shared" si="4"/>
        <v>400000</v>
      </c>
      <c r="J20" s="71">
        <f t="shared" si="5"/>
        <v>0</v>
      </c>
      <c r="K20" s="69" t="s">
        <v>162</v>
      </c>
    </row>
    <row r="21" spans="1:11" ht="13.5" thickBot="1" x14ac:dyDescent="0.25">
      <c r="A21" t="s">
        <v>213</v>
      </c>
      <c r="C21" s="7">
        <v>200000</v>
      </c>
      <c r="D21" s="8">
        <v>100000</v>
      </c>
      <c r="E21" s="7">
        <f t="shared" si="0"/>
        <v>0</v>
      </c>
      <c r="F21" s="8">
        <f t="shared" si="1"/>
        <v>100000</v>
      </c>
      <c r="G21" s="7"/>
      <c r="H21" s="8"/>
      <c r="I21" s="82">
        <f t="shared" si="4"/>
        <v>0</v>
      </c>
      <c r="J21" s="72">
        <f t="shared" si="5"/>
        <v>100000</v>
      </c>
      <c r="K21" s="69" t="s">
        <v>162</v>
      </c>
    </row>
    <row r="22" spans="1:11" ht="13.5" thickBot="1" x14ac:dyDescent="0.25">
      <c r="A22" t="s">
        <v>18</v>
      </c>
      <c r="B22" s="13" t="s">
        <v>107</v>
      </c>
      <c r="C22" s="7">
        <v>1300000</v>
      </c>
      <c r="D22" s="8">
        <v>800000</v>
      </c>
      <c r="E22" s="7">
        <f t="shared" si="0"/>
        <v>0</v>
      </c>
      <c r="F22" s="8">
        <f t="shared" si="1"/>
        <v>500000</v>
      </c>
      <c r="G22" s="7"/>
      <c r="H22" s="8"/>
      <c r="I22" s="82">
        <f t="shared" si="4"/>
        <v>0</v>
      </c>
      <c r="J22" s="72">
        <f t="shared" si="5"/>
        <v>500000</v>
      </c>
      <c r="K22" s="69" t="s">
        <v>163</v>
      </c>
    </row>
    <row r="23" spans="1:11" ht="13.5" thickBot="1" x14ac:dyDescent="0.25">
      <c r="A23" s="13" t="s">
        <v>115</v>
      </c>
      <c r="B23" s="13"/>
      <c r="C23" s="7">
        <v>500000</v>
      </c>
      <c r="D23" s="8">
        <v>600000</v>
      </c>
      <c r="E23" s="7">
        <f t="shared" si="0"/>
        <v>100000</v>
      </c>
      <c r="F23" s="8">
        <f t="shared" si="1"/>
        <v>0</v>
      </c>
      <c r="G23" s="7"/>
      <c r="H23" s="8"/>
      <c r="I23" s="72">
        <f t="shared" si="4"/>
        <v>100000</v>
      </c>
      <c r="J23" s="71">
        <f t="shared" si="5"/>
        <v>0</v>
      </c>
      <c r="K23" s="69" t="s">
        <v>163</v>
      </c>
    </row>
    <row r="24" spans="1:11" ht="13.5" thickBot="1" x14ac:dyDescent="0.25">
      <c r="A24" s="13" t="s">
        <v>119</v>
      </c>
      <c r="C24" s="7">
        <v>90000</v>
      </c>
      <c r="D24" s="8">
        <v>50000</v>
      </c>
      <c r="E24" s="7">
        <f t="shared" si="0"/>
        <v>0</v>
      </c>
      <c r="F24" s="8">
        <f t="shared" si="1"/>
        <v>40000</v>
      </c>
      <c r="G24" s="7"/>
      <c r="H24" s="8"/>
      <c r="I24" s="82">
        <f t="shared" si="4"/>
        <v>0</v>
      </c>
      <c r="J24" s="72">
        <f t="shared" si="5"/>
        <v>40000</v>
      </c>
      <c r="K24" s="69" t="s">
        <v>167</v>
      </c>
    </row>
    <row r="25" spans="1:11" ht="13.5" thickBot="1" x14ac:dyDescent="0.25">
      <c r="A25" s="13" t="s">
        <v>109</v>
      </c>
      <c r="C25" s="7">
        <v>40000</v>
      </c>
      <c r="D25" s="8">
        <v>0</v>
      </c>
      <c r="E25" s="7">
        <f t="shared" si="0"/>
        <v>0</v>
      </c>
      <c r="F25" s="8">
        <f t="shared" si="1"/>
        <v>40000</v>
      </c>
      <c r="G25" s="7"/>
      <c r="H25" s="8"/>
      <c r="I25" s="7">
        <f t="shared" si="4"/>
        <v>0</v>
      </c>
      <c r="J25" s="8">
        <f t="shared" si="5"/>
        <v>40000</v>
      </c>
    </row>
    <row r="26" spans="1:11" ht="13.5" thickBot="1" x14ac:dyDescent="0.25">
      <c r="A26" t="s">
        <v>19</v>
      </c>
      <c r="C26" s="7">
        <v>250000</v>
      </c>
      <c r="D26" s="8">
        <v>40000</v>
      </c>
      <c r="E26" s="7">
        <f t="shared" si="0"/>
        <v>0</v>
      </c>
      <c r="F26" s="8">
        <f t="shared" si="1"/>
        <v>210000</v>
      </c>
      <c r="G26" s="7"/>
      <c r="H26" s="8"/>
      <c r="I26" s="82">
        <f t="shared" si="4"/>
        <v>0</v>
      </c>
      <c r="J26" s="72">
        <f t="shared" si="5"/>
        <v>210000</v>
      </c>
      <c r="K26" s="69" t="s">
        <v>167</v>
      </c>
    </row>
    <row r="27" spans="1:11" ht="13.5" thickBot="1" x14ac:dyDescent="0.25">
      <c r="A27" s="13" t="s">
        <v>20</v>
      </c>
      <c r="C27" s="7">
        <v>470000</v>
      </c>
      <c r="D27" s="8">
        <v>400000</v>
      </c>
      <c r="E27" s="7">
        <f t="shared" si="0"/>
        <v>0</v>
      </c>
      <c r="F27" s="8">
        <f t="shared" si="1"/>
        <v>70000</v>
      </c>
      <c r="G27" s="7"/>
      <c r="H27" s="8"/>
      <c r="I27" s="92">
        <f t="shared" si="4"/>
        <v>0</v>
      </c>
      <c r="J27" s="93">
        <f t="shared" si="5"/>
        <v>70000</v>
      </c>
      <c r="K27" s="69" t="s">
        <v>219</v>
      </c>
    </row>
    <row r="28" spans="1:11" ht="13.5" thickBot="1" x14ac:dyDescent="0.25">
      <c r="A28" s="13" t="s">
        <v>149</v>
      </c>
      <c r="C28" s="7">
        <v>130000</v>
      </c>
      <c r="D28" s="8">
        <v>100000</v>
      </c>
      <c r="E28" s="7">
        <f t="shared" si="0"/>
        <v>0</v>
      </c>
      <c r="F28" s="8">
        <f t="shared" si="1"/>
        <v>30000</v>
      </c>
      <c r="G28" s="7"/>
      <c r="H28" s="8"/>
      <c r="I28" s="93">
        <f t="shared" si="4"/>
        <v>0</v>
      </c>
      <c r="J28" s="94">
        <f t="shared" si="5"/>
        <v>30000</v>
      </c>
      <c r="K28" s="69" t="s">
        <v>219</v>
      </c>
    </row>
    <row r="29" spans="1:11" ht="13.5" thickBot="1" x14ac:dyDescent="0.25">
      <c r="A29" t="s">
        <v>21</v>
      </c>
      <c r="C29" s="7">
        <v>40000</v>
      </c>
      <c r="D29" s="8">
        <v>50000</v>
      </c>
      <c r="E29" s="7">
        <f t="shared" si="0"/>
        <v>10000</v>
      </c>
      <c r="F29" s="8">
        <f t="shared" si="1"/>
        <v>0</v>
      </c>
      <c r="G29" s="7"/>
      <c r="H29" s="8"/>
      <c r="I29" s="93">
        <f t="shared" si="4"/>
        <v>10000</v>
      </c>
      <c r="J29" s="94">
        <f t="shared" si="5"/>
        <v>0</v>
      </c>
      <c r="K29" s="69" t="s">
        <v>219</v>
      </c>
    </row>
    <row r="30" spans="1:11" ht="13.5" thickBot="1" x14ac:dyDescent="0.25">
      <c r="A30" s="13" t="s">
        <v>108</v>
      </c>
      <c r="B30" t="s">
        <v>138</v>
      </c>
      <c r="C30" s="7">
        <v>90000</v>
      </c>
      <c r="D30" s="8">
        <v>30000</v>
      </c>
      <c r="E30" s="7">
        <f t="shared" si="0"/>
        <v>0</v>
      </c>
      <c r="F30" s="8">
        <f t="shared" si="1"/>
        <v>60000</v>
      </c>
      <c r="G30" s="7"/>
      <c r="H30" s="8"/>
      <c r="I30" s="82">
        <f t="shared" si="4"/>
        <v>0</v>
      </c>
      <c r="J30" s="72">
        <f t="shared" si="5"/>
        <v>60000</v>
      </c>
      <c r="K30" s="69" t="s">
        <v>168</v>
      </c>
    </row>
    <row r="31" spans="1:11" ht="13.5" thickBot="1" x14ac:dyDescent="0.25">
      <c r="A31" s="13" t="s">
        <v>124</v>
      </c>
      <c r="B31" t="s">
        <v>137</v>
      </c>
      <c r="C31" s="7">
        <v>80000</v>
      </c>
      <c r="D31" s="8">
        <v>150000</v>
      </c>
      <c r="E31" s="7">
        <f t="shared" si="0"/>
        <v>70000</v>
      </c>
      <c r="F31" s="8">
        <f t="shared" si="1"/>
        <v>0</v>
      </c>
      <c r="G31" s="7"/>
      <c r="H31" s="8"/>
      <c r="I31" s="72">
        <f t="shared" si="4"/>
        <v>70000</v>
      </c>
      <c r="J31" s="71">
        <f t="shared" si="5"/>
        <v>0</v>
      </c>
      <c r="K31" s="69" t="s">
        <v>165</v>
      </c>
    </row>
    <row r="32" spans="1:11" x14ac:dyDescent="0.2">
      <c r="A32" s="32" t="s">
        <v>22</v>
      </c>
      <c r="B32" s="22"/>
      <c r="C32" s="33">
        <f>SUM(C3:C31)</f>
        <v>8650000</v>
      </c>
      <c r="D32" s="34">
        <f>SUM(D3:D31)</f>
        <v>8030000</v>
      </c>
      <c r="E32" s="35"/>
      <c r="F32" s="36"/>
      <c r="G32" s="35"/>
      <c r="H32" s="36"/>
      <c r="I32" s="35"/>
      <c r="J32" s="36"/>
      <c r="K32" s="70"/>
    </row>
    <row r="33" spans="1:11" ht="13.5" thickBot="1" x14ac:dyDescent="0.25">
      <c r="C33" s="7"/>
      <c r="D33" s="8"/>
      <c r="E33" s="7"/>
      <c r="F33" s="8"/>
      <c r="G33" s="7"/>
      <c r="H33" s="8"/>
      <c r="I33" s="7"/>
      <c r="J33" s="8"/>
    </row>
    <row r="34" spans="1:11" ht="13.5" thickBot="1" x14ac:dyDescent="0.25">
      <c r="A34" t="s">
        <v>23</v>
      </c>
      <c r="C34" s="11">
        <v>1500000</v>
      </c>
      <c r="D34" s="12">
        <v>1000000</v>
      </c>
      <c r="E34" s="7">
        <f>IF(C34&gt;D34,C34-D34,0)</f>
        <v>500000</v>
      </c>
      <c r="F34" s="8">
        <f>IF(D34&gt;C34,D34-C34,0)</f>
        <v>0</v>
      </c>
      <c r="G34" s="7"/>
      <c r="H34" s="8"/>
      <c r="I34" s="72">
        <f t="shared" ref="I34:I40" si="6">IF(E34-F34+G34-H34&gt;0,E34-F34+G34-H34,0)</f>
        <v>500000</v>
      </c>
      <c r="J34" s="71">
        <f t="shared" ref="J34:J41" si="7">IF(F34+H34-E34-G34&gt;0,F34+H34-E34-G34,0)</f>
        <v>0</v>
      </c>
      <c r="K34" s="69" t="s">
        <v>183</v>
      </c>
    </row>
    <row r="35" spans="1:11" x14ac:dyDescent="0.2">
      <c r="A35" t="s">
        <v>24</v>
      </c>
      <c r="C35" s="7">
        <v>200000</v>
      </c>
      <c r="D35" s="8">
        <v>0</v>
      </c>
      <c r="E35" s="7">
        <f t="shared" ref="E35:E41" si="8">IF(C35&gt;D35,C35-D35,0)</f>
        <v>200000</v>
      </c>
      <c r="F35" s="8">
        <f t="shared" ref="F35:F41" si="9">IF(D35&gt;C35,D35-C35,0)</f>
        <v>0</v>
      </c>
      <c r="G35" s="7"/>
      <c r="H35" s="8"/>
      <c r="I35" s="7">
        <f t="shared" si="6"/>
        <v>200000</v>
      </c>
      <c r="J35" s="8">
        <f t="shared" si="7"/>
        <v>0</v>
      </c>
    </row>
    <row r="36" spans="1:11" x14ac:dyDescent="0.2">
      <c r="A36" t="s">
        <v>135</v>
      </c>
      <c r="C36" s="7">
        <v>400000</v>
      </c>
      <c r="D36" s="8">
        <v>300000</v>
      </c>
      <c r="E36" s="7">
        <f t="shared" si="8"/>
        <v>100000</v>
      </c>
      <c r="F36" s="8">
        <f t="shared" si="9"/>
        <v>0</v>
      </c>
      <c r="G36" s="7"/>
      <c r="H36" s="8"/>
      <c r="I36" s="7">
        <f>IF(E36-F36+G36-H36&gt;0,E36-F36+G36-H36,0)</f>
        <v>100000</v>
      </c>
      <c r="J36" s="8">
        <f>IF(F36+H36-E36-G36&gt;0,F36+H36-E36-G36,0)</f>
        <v>0</v>
      </c>
    </row>
    <row r="37" spans="1:11" x14ac:dyDescent="0.2">
      <c r="A37" t="s">
        <v>25</v>
      </c>
      <c r="C37" s="7">
        <v>100000</v>
      </c>
      <c r="D37" s="8">
        <v>60000</v>
      </c>
      <c r="E37" s="7">
        <f t="shared" si="8"/>
        <v>40000</v>
      </c>
      <c r="F37" s="8">
        <f t="shared" si="9"/>
        <v>0</v>
      </c>
      <c r="G37" s="7"/>
      <c r="H37" s="8"/>
      <c r="I37" s="7">
        <f t="shared" si="6"/>
        <v>40000</v>
      </c>
      <c r="J37" s="8">
        <f t="shared" si="7"/>
        <v>0</v>
      </c>
    </row>
    <row r="38" spans="1:11" x14ac:dyDescent="0.2">
      <c r="A38" s="13" t="s">
        <v>195</v>
      </c>
      <c r="C38" s="7">
        <v>50000</v>
      </c>
      <c r="D38" s="8">
        <v>20000</v>
      </c>
      <c r="E38" s="7">
        <f t="shared" si="8"/>
        <v>30000</v>
      </c>
      <c r="F38" s="8">
        <f t="shared" si="9"/>
        <v>0</v>
      </c>
      <c r="G38" s="7"/>
      <c r="H38" s="8"/>
      <c r="I38" s="7">
        <f>IF(E38-F38+G38-H38&gt;0,E38-F38+G38-H38,0)</f>
        <v>30000</v>
      </c>
      <c r="J38" s="8">
        <f>IF(F38+H38-E38-G38&gt;0,F38+H38-E38-G38,0)</f>
        <v>0</v>
      </c>
    </row>
    <row r="39" spans="1:11" x14ac:dyDescent="0.2">
      <c r="A39" s="13" t="s">
        <v>193</v>
      </c>
      <c r="C39" s="7">
        <v>200000</v>
      </c>
      <c r="D39" s="8">
        <v>0</v>
      </c>
      <c r="E39" s="7">
        <f t="shared" si="8"/>
        <v>200000</v>
      </c>
      <c r="F39" s="8">
        <f t="shared" si="9"/>
        <v>0</v>
      </c>
      <c r="G39" s="7"/>
      <c r="H39" s="8"/>
      <c r="I39" s="7">
        <f t="shared" si="6"/>
        <v>200000</v>
      </c>
      <c r="J39" s="8">
        <f t="shared" si="7"/>
        <v>0</v>
      </c>
    </row>
    <row r="40" spans="1:11" ht="13.5" thickBot="1" x14ac:dyDescent="0.25">
      <c r="A40" t="s">
        <v>142</v>
      </c>
      <c r="B40" t="s">
        <v>139</v>
      </c>
      <c r="C40" s="7">
        <v>0</v>
      </c>
      <c r="D40" s="8">
        <v>300000</v>
      </c>
      <c r="E40" s="7">
        <f t="shared" si="8"/>
        <v>0</v>
      </c>
      <c r="F40" s="8">
        <f t="shared" si="9"/>
        <v>300000</v>
      </c>
      <c r="G40" s="7"/>
      <c r="H40" s="8"/>
      <c r="I40" s="7">
        <f t="shared" si="6"/>
        <v>0</v>
      </c>
      <c r="J40" s="83">
        <f t="shared" si="7"/>
        <v>300000</v>
      </c>
      <c r="K40" s="69" t="s">
        <v>184</v>
      </c>
    </row>
    <row r="41" spans="1:11" ht="13.5" thickBot="1" x14ac:dyDescent="0.25">
      <c r="A41" t="s">
        <v>141</v>
      </c>
      <c r="C41" s="7">
        <f>SUM(C42:C74)</f>
        <v>400000</v>
      </c>
      <c r="D41" s="8">
        <v>0</v>
      </c>
      <c r="E41" s="72">
        <f t="shared" si="8"/>
        <v>400000</v>
      </c>
      <c r="F41" s="71">
        <f t="shared" si="9"/>
        <v>0</v>
      </c>
      <c r="G41" s="7"/>
      <c r="H41" s="8"/>
      <c r="I41" s="7">
        <f>SUM(I42:I74)-SUM(J42:J74)</f>
        <v>400000</v>
      </c>
      <c r="J41" s="8">
        <f t="shared" si="7"/>
        <v>0</v>
      </c>
      <c r="K41" s="69" t="s">
        <v>152</v>
      </c>
    </row>
    <row r="42" spans="1:11" x14ac:dyDescent="0.2">
      <c r="A42" s="73" t="s">
        <v>33</v>
      </c>
      <c r="B42" s="74"/>
      <c r="C42" s="75">
        <v>27000000</v>
      </c>
      <c r="D42" s="76"/>
      <c r="E42" s="75">
        <f>IF(C42&gt;0,C42,0)</f>
        <v>27000000</v>
      </c>
      <c r="F42" s="76">
        <f>IF(C42&lt;0,-C42,0)</f>
        <v>0</v>
      </c>
      <c r="G42" s="75"/>
      <c r="H42" s="76"/>
      <c r="I42" s="75">
        <f>IF(E42+G42-F42-H42&gt;0,E42+G42-F42-H42,0)</f>
        <v>27000000</v>
      </c>
      <c r="J42" s="76">
        <f>IF(H42+F42-G42-E42&gt;0,H42+F42-G42-E42,0)</f>
        <v>0</v>
      </c>
      <c r="K42" s="77"/>
    </row>
    <row r="43" spans="1:11" x14ac:dyDescent="0.2">
      <c r="A43" s="73" t="s">
        <v>132</v>
      </c>
      <c r="B43" s="74"/>
      <c r="C43" s="75">
        <v>100000</v>
      </c>
      <c r="D43" s="76"/>
      <c r="E43" s="75">
        <f>IF(C43&gt;0,C43,0)</f>
        <v>100000</v>
      </c>
      <c r="F43" s="76">
        <f>IF(C43&lt;0,-C43,0)</f>
        <v>0</v>
      </c>
      <c r="G43" s="75"/>
      <c r="H43" s="76"/>
      <c r="I43" s="75">
        <f>IF(E43+G43-F43-H43&gt;0,E43+G43-F43-H43,0)</f>
        <v>100000</v>
      </c>
      <c r="J43" s="76">
        <f>IF(H43+F43-G43-E43&gt;0,H43+F43-G43-E43,0)</f>
        <v>0</v>
      </c>
      <c r="K43" s="77"/>
    </row>
    <row r="44" spans="1:11" x14ac:dyDescent="0.2">
      <c r="A44" s="73" t="s">
        <v>48</v>
      </c>
      <c r="B44" s="74"/>
      <c r="C44" s="75">
        <v>-400000</v>
      </c>
      <c r="D44" s="76"/>
      <c r="E44" s="75">
        <f t="shared" ref="E44:E74" si="10">IF(C44&gt;0,C44,0)</f>
        <v>0</v>
      </c>
      <c r="F44" s="76">
        <f t="shared" ref="F44:F74" si="11">IF(C44&lt;0,-C44,0)</f>
        <v>400000</v>
      </c>
      <c r="G44" s="75"/>
      <c r="H44" s="76"/>
      <c r="I44" s="75">
        <f t="shared" ref="I44:I74" si="12">IF(E44+G44-F44-H44&gt;0,E44+G44-F44-H44,0)</f>
        <v>0</v>
      </c>
      <c r="J44" s="76">
        <f t="shared" ref="J44:J74" si="13">IF(H44+F44-G44-E44&gt;0,H44+F44-G44-E44,0)</f>
        <v>400000</v>
      </c>
      <c r="K44" s="77"/>
    </row>
    <row r="45" spans="1:11" ht="13.5" thickBot="1" x14ac:dyDescent="0.25">
      <c r="A45" s="73" t="s">
        <v>111</v>
      </c>
      <c r="B45" s="78"/>
      <c r="C45" s="75">
        <v>270000</v>
      </c>
      <c r="D45" s="76"/>
      <c r="E45" s="75">
        <f t="shared" si="10"/>
        <v>270000</v>
      </c>
      <c r="F45" s="76">
        <f t="shared" si="11"/>
        <v>0</v>
      </c>
      <c r="G45" s="75"/>
      <c r="H45" s="76"/>
      <c r="I45" s="75">
        <f t="shared" si="12"/>
        <v>270000</v>
      </c>
      <c r="J45" s="76">
        <f t="shared" si="13"/>
        <v>0</v>
      </c>
      <c r="K45" s="77"/>
    </row>
    <row r="46" spans="1:11" ht="13.5" thickBot="1" x14ac:dyDescent="0.25">
      <c r="A46" s="73" t="s">
        <v>201</v>
      </c>
      <c r="B46" s="78"/>
      <c r="C46" s="75">
        <v>30000</v>
      </c>
      <c r="D46" s="76"/>
      <c r="E46" s="79">
        <f t="shared" si="10"/>
        <v>30000</v>
      </c>
      <c r="F46" s="80">
        <f t="shared" si="11"/>
        <v>0</v>
      </c>
      <c r="G46" s="75"/>
      <c r="H46" s="76"/>
      <c r="I46" s="75">
        <f>IF(E46+G46-F46-H46&gt;0,E46+G46-F46-H46,0)</f>
        <v>30000</v>
      </c>
      <c r="J46" s="76">
        <f>IF(H46+F46-G46-E46&gt;0,H46+F46-G46-E46,0)</f>
        <v>0</v>
      </c>
      <c r="K46" s="77" t="s">
        <v>199</v>
      </c>
    </row>
    <row r="47" spans="1:11" x14ac:dyDescent="0.2">
      <c r="A47" s="73" t="s">
        <v>34</v>
      </c>
      <c r="B47" s="74"/>
      <c r="C47" s="75">
        <v>-20500000</v>
      </c>
      <c r="D47" s="76"/>
      <c r="E47" s="75">
        <f t="shared" si="10"/>
        <v>0</v>
      </c>
      <c r="F47" s="76">
        <f t="shared" si="11"/>
        <v>20500000</v>
      </c>
      <c r="G47" s="75"/>
      <c r="H47" s="76"/>
      <c r="I47" s="75">
        <f t="shared" si="12"/>
        <v>0</v>
      </c>
      <c r="J47" s="76">
        <f t="shared" si="13"/>
        <v>20500000</v>
      </c>
      <c r="K47" s="77"/>
    </row>
    <row r="48" spans="1:11" x14ac:dyDescent="0.2">
      <c r="A48" s="73" t="s">
        <v>35</v>
      </c>
      <c r="B48" s="74"/>
      <c r="C48" s="75">
        <v>-1500000</v>
      </c>
      <c r="D48" s="76"/>
      <c r="E48" s="75">
        <f t="shared" si="10"/>
        <v>0</v>
      </c>
      <c r="F48" s="76">
        <f t="shared" si="11"/>
        <v>1500000</v>
      </c>
      <c r="G48" s="75"/>
      <c r="H48" s="76"/>
      <c r="I48" s="75">
        <f t="shared" si="12"/>
        <v>0</v>
      </c>
      <c r="J48" s="76">
        <f t="shared" si="13"/>
        <v>1500000</v>
      </c>
      <c r="K48" s="77"/>
    </row>
    <row r="49" spans="1:11" x14ac:dyDescent="0.2">
      <c r="A49" s="73" t="s">
        <v>36</v>
      </c>
      <c r="B49" s="74"/>
      <c r="C49" s="75">
        <v>-750000</v>
      </c>
      <c r="D49" s="76"/>
      <c r="E49" s="75">
        <f t="shared" si="10"/>
        <v>0</v>
      </c>
      <c r="F49" s="76">
        <f t="shared" si="11"/>
        <v>750000</v>
      </c>
      <c r="G49" s="75"/>
      <c r="H49" s="76"/>
      <c r="I49" s="75">
        <f t="shared" si="12"/>
        <v>0</v>
      </c>
      <c r="J49" s="76">
        <f t="shared" si="13"/>
        <v>750000</v>
      </c>
      <c r="K49" s="77"/>
    </row>
    <row r="50" spans="1:11" x14ac:dyDescent="0.2">
      <c r="A50" s="73" t="s">
        <v>37</v>
      </c>
      <c r="B50" s="74"/>
      <c r="C50" s="75">
        <v>-1500000</v>
      </c>
      <c r="D50" s="76"/>
      <c r="E50" s="75">
        <f t="shared" si="10"/>
        <v>0</v>
      </c>
      <c r="F50" s="76">
        <f t="shared" si="11"/>
        <v>1500000</v>
      </c>
      <c r="G50" s="75"/>
      <c r="H50" s="76"/>
      <c r="I50" s="75">
        <f t="shared" si="12"/>
        <v>0</v>
      </c>
      <c r="J50" s="76">
        <f t="shared" si="13"/>
        <v>1500000</v>
      </c>
      <c r="K50" s="77"/>
    </row>
    <row r="51" spans="1:11" ht="13.5" thickBot="1" x14ac:dyDescent="0.25">
      <c r="A51" s="73" t="s">
        <v>38</v>
      </c>
      <c r="B51" s="74"/>
      <c r="C51" s="75">
        <v>-800000</v>
      </c>
      <c r="D51" s="76"/>
      <c r="E51" s="75">
        <f t="shared" si="10"/>
        <v>0</v>
      </c>
      <c r="F51" s="76">
        <f t="shared" si="11"/>
        <v>800000</v>
      </c>
      <c r="G51" s="75"/>
      <c r="H51" s="76"/>
      <c r="I51" s="75">
        <f t="shared" si="12"/>
        <v>0</v>
      </c>
      <c r="J51" s="76">
        <f t="shared" si="13"/>
        <v>800000</v>
      </c>
      <c r="K51" s="77"/>
    </row>
    <row r="52" spans="1:11" ht="13.5" thickBot="1" x14ac:dyDescent="0.25">
      <c r="A52" s="73" t="s">
        <v>27</v>
      </c>
      <c r="B52" s="74"/>
      <c r="C52" s="75">
        <v>-100000</v>
      </c>
      <c r="D52" s="76"/>
      <c r="E52" s="75">
        <f t="shared" si="10"/>
        <v>0</v>
      </c>
      <c r="F52" s="76">
        <f t="shared" si="11"/>
        <v>100000</v>
      </c>
      <c r="G52" s="79"/>
      <c r="H52" s="80"/>
      <c r="I52" s="75">
        <f t="shared" si="12"/>
        <v>0</v>
      </c>
      <c r="J52" s="76">
        <f t="shared" si="13"/>
        <v>100000</v>
      </c>
      <c r="K52" s="77" t="s">
        <v>157</v>
      </c>
    </row>
    <row r="53" spans="1:11" ht="13.5" thickBot="1" x14ac:dyDescent="0.25">
      <c r="A53" s="73" t="s">
        <v>39</v>
      </c>
      <c r="B53" s="74"/>
      <c r="C53" s="75">
        <v>-400000</v>
      </c>
      <c r="D53" s="76"/>
      <c r="E53" s="75">
        <f t="shared" si="10"/>
        <v>0</v>
      </c>
      <c r="F53" s="76">
        <f t="shared" si="11"/>
        <v>400000</v>
      </c>
      <c r="G53" s="75"/>
      <c r="H53" s="76"/>
      <c r="I53" s="75">
        <f t="shared" si="12"/>
        <v>0</v>
      </c>
      <c r="J53" s="76">
        <f t="shared" si="13"/>
        <v>400000</v>
      </c>
      <c r="K53" s="77"/>
    </row>
    <row r="54" spans="1:11" ht="13.5" thickBot="1" x14ac:dyDescent="0.25">
      <c r="A54" s="73" t="s">
        <v>130</v>
      </c>
      <c r="B54" s="74"/>
      <c r="C54" s="75">
        <v>-40000</v>
      </c>
      <c r="D54" s="76"/>
      <c r="E54" s="75">
        <f t="shared" si="10"/>
        <v>0</v>
      </c>
      <c r="F54" s="76">
        <f t="shared" si="11"/>
        <v>40000</v>
      </c>
      <c r="G54" s="79"/>
      <c r="H54" s="80"/>
      <c r="I54" s="75">
        <f t="shared" si="12"/>
        <v>0</v>
      </c>
      <c r="J54" s="76">
        <f t="shared" si="13"/>
        <v>40000</v>
      </c>
      <c r="K54" s="77" t="s">
        <v>158</v>
      </c>
    </row>
    <row r="55" spans="1:11" ht="13.5" thickBot="1" x14ac:dyDescent="0.25">
      <c r="A55" s="73" t="s">
        <v>40</v>
      </c>
      <c r="B55" s="74"/>
      <c r="C55" s="75">
        <v>-20000</v>
      </c>
      <c r="D55" s="76"/>
      <c r="E55" s="75">
        <f t="shared" si="10"/>
        <v>0</v>
      </c>
      <c r="F55" s="76">
        <f t="shared" si="11"/>
        <v>20000</v>
      </c>
      <c r="G55" s="79"/>
      <c r="H55" s="80"/>
      <c r="I55" s="75">
        <f t="shared" si="12"/>
        <v>0</v>
      </c>
      <c r="J55" s="76">
        <f t="shared" si="13"/>
        <v>20000</v>
      </c>
      <c r="K55" s="77" t="s">
        <v>158</v>
      </c>
    </row>
    <row r="56" spans="1:11" ht="13.5" thickBot="1" x14ac:dyDescent="0.25">
      <c r="A56" s="73" t="s">
        <v>41</v>
      </c>
      <c r="B56" s="74"/>
      <c r="C56" s="75">
        <v>-30000</v>
      </c>
      <c r="D56" s="76"/>
      <c r="E56" s="75">
        <f t="shared" si="10"/>
        <v>0</v>
      </c>
      <c r="F56" s="76">
        <f t="shared" si="11"/>
        <v>30000</v>
      </c>
      <c r="G56" s="79"/>
      <c r="H56" s="80"/>
      <c r="I56" s="75">
        <f t="shared" si="12"/>
        <v>0</v>
      </c>
      <c r="J56" s="76">
        <f t="shared" si="13"/>
        <v>30000</v>
      </c>
      <c r="K56" s="77" t="s">
        <v>158</v>
      </c>
    </row>
    <row r="57" spans="1:11" ht="13.5" thickBot="1" x14ac:dyDescent="0.25">
      <c r="A57" s="73" t="s">
        <v>42</v>
      </c>
      <c r="B57" s="74"/>
      <c r="C57" s="75">
        <v>-50000</v>
      </c>
      <c r="D57" s="76"/>
      <c r="E57" s="75">
        <f t="shared" si="10"/>
        <v>0</v>
      </c>
      <c r="F57" s="76">
        <f t="shared" si="11"/>
        <v>50000</v>
      </c>
      <c r="G57" s="79"/>
      <c r="H57" s="80"/>
      <c r="I57" s="75">
        <f t="shared" si="12"/>
        <v>0</v>
      </c>
      <c r="J57" s="76">
        <f t="shared" si="13"/>
        <v>50000</v>
      </c>
      <c r="K57" s="77" t="s">
        <v>158</v>
      </c>
    </row>
    <row r="58" spans="1:11" ht="13.5" thickBot="1" x14ac:dyDescent="0.25">
      <c r="A58" s="73" t="s">
        <v>43</v>
      </c>
      <c r="B58" s="74"/>
      <c r="C58" s="75">
        <v>-30000</v>
      </c>
      <c r="D58" s="76"/>
      <c r="E58" s="75">
        <f t="shared" si="10"/>
        <v>0</v>
      </c>
      <c r="F58" s="76">
        <f t="shared" si="11"/>
        <v>30000</v>
      </c>
      <c r="G58" s="79"/>
      <c r="H58" s="80"/>
      <c r="I58" s="75">
        <f t="shared" si="12"/>
        <v>0</v>
      </c>
      <c r="J58" s="76">
        <f t="shared" si="13"/>
        <v>30000</v>
      </c>
      <c r="K58" s="77" t="s">
        <v>158</v>
      </c>
    </row>
    <row r="59" spans="1:11" ht="13.5" thickBot="1" x14ac:dyDescent="0.25">
      <c r="A59" s="73" t="s">
        <v>44</v>
      </c>
      <c r="B59" s="74"/>
      <c r="C59" s="75">
        <v>-40000</v>
      </c>
      <c r="D59" s="76"/>
      <c r="E59" s="75">
        <f t="shared" si="10"/>
        <v>0</v>
      </c>
      <c r="F59" s="76">
        <f t="shared" si="11"/>
        <v>40000</v>
      </c>
      <c r="G59" s="79"/>
      <c r="H59" s="80"/>
      <c r="I59" s="75">
        <f t="shared" si="12"/>
        <v>0</v>
      </c>
      <c r="J59" s="76">
        <f t="shared" si="13"/>
        <v>40000</v>
      </c>
      <c r="K59" s="77" t="s">
        <v>158</v>
      </c>
    </row>
    <row r="60" spans="1:11" ht="13.5" thickBot="1" x14ac:dyDescent="0.25">
      <c r="A60" s="73" t="s">
        <v>45</v>
      </c>
      <c r="B60" s="74"/>
      <c r="C60" s="75">
        <v>-30000</v>
      </c>
      <c r="D60" s="76"/>
      <c r="E60" s="75">
        <f t="shared" si="10"/>
        <v>0</v>
      </c>
      <c r="F60" s="76">
        <f t="shared" si="11"/>
        <v>30000</v>
      </c>
      <c r="G60" s="79"/>
      <c r="H60" s="80"/>
      <c r="I60" s="75">
        <f t="shared" si="12"/>
        <v>0</v>
      </c>
      <c r="J60" s="76">
        <f t="shared" si="13"/>
        <v>30000</v>
      </c>
      <c r="K60" s="77" t="s">
        <v>158</v>
      </c>
    </row>
    <row r="61" spans="1:11" ht="13.5" thickBot="1" x14ac:dyDescent="0.25">
      <c r="A61" s="73" t="s">
        <v>131</v>
      </c>
      <c r="B61" s="74"/>
      <c r="C61" s="75">
        <v>-50000</v>
      </c>
      <c r="D61" s="76"/>
      <c r="E61" s="75">
        <f t="shared" si="10"/>
        <v>0</v>
      </c>
      <c r="F61" s="76">
        <f t="shared" si="11"/>
        <v>50000</v>
      </c>
      <c r="G61" s="75"/>
      <c r="H61" s="76"/>
      <c r="I61" s="75">
        <f t="shared" si="12"/>
        <v>0</v>
      </c>
      <c r="J61" s="76">
        <f t="shared" si="13"/>
        <v>50000</v>
      </c>
      <c r="K61" s="77" t="s">
        <v>159</v>
      </c>
    </row>
    <row r="62" spans="1:11" ht="13.5" thickBot="1" x14ac:dyDescent="0.25">
      <c r="A62" s="73" t="s">
        <v>46</v>
      </c>
      <c r="B62" s="74"/>
      <c r="C62" s="75">
        <v>-50000</v>
      </c>
      <c r="D62" s="76"/>
      <c r="E62" s="75">
        <f t="shared" si="10"/>
        <v>0</v>
      </c>
      <c r="F62" s="76">
        <f t="shared" si="11"/>
        <v>50000</v>
      </c>
      <c r="G62" s="79"/>
      <c r="H62" s="80"/>
      <c r="I62" s="75">
        <f t="shared" si="12"/>
        <v>0</v>
      </c>
      <c r="J62" s="76">
        <f t="shared" si="13"/>
        <v>50000</v>
      </c>
      <c r="K62" s="77" t="s">
        <v>157</v>
      </c>
    </row>
    <row r="63" spans="1:11" ht="13.5" thickBot="1" x14ac:dyDescent="0.25">
      <c r="A63" s="73" t="s">
        <v>47</v>
      </c>
      <c r="B63" s="74"/>
      <c r="C63" s="75">
        <v>200000</v>
      </c>
      <c r="D63" s="76"/>
      <c r="E63" s="75">
        <f t="shared" si="10"/>
        <v>200000</v>
      </c>
      <c r="F63" s="76">
        <f t="shared" si="11"/>
        <v>0</v>
      </c>
      <c r="G63" s="75"/>
      <c r="H63" s="76"/>
      <c r="I63" s="75">
        <f t="shared" si="12"/>
        <v>200000</v>
      </c>
      <c r="J63" s="76">
        <f t="shared" si="13"/>
        <v>0</v>
      </c>
      <c r="K63" s="77"/>
    </row>
    <row r="64" spans="1:11" ht="13.5" thickBot="1" x14ac:dyDescent="0.25">
      <c r="A64" s="73" t="s">
        <v>125</v>
      </c>
      <c r="B64" s="74"/>
      <c r="C64" s="75">
        <v>-60000</v>
      </c>
      <c r="D64" s="76"/>
      <c r="E64" s="75">
        <f t="shared" si="10"/>
        <v>0</v>
      </c>
      <c r="F64" s="76">
        <f t="shared" si="11"/>
        <v>60000</v>
      </c>
      <c r="G64" s="79"/>
      <c r="H64" s="80"/>
      <c r="I64" s="75">
        <f t="shared" si="12"/>
        <v>0</v>
      </c>
      <c r="J64" s="76">
        <f t="shared" si="13"/>
        <v>60000</v>
      </c>
      <c r="K64" s="77" t="s">
        <v>157</v>
      </c>
    </row>
    <row r="65" spans="1:11" ht="13.5" thickBot="1" x14ac:dyDescent="0.25">
      <c r="A65" s="73" t="s">
        <v>110</v>
      </c>
      <c r="B65" s="78"/>
      <c r="C65" s="75">
        <v>-390000</v>
      </c>
      <c r="D65" s="76"/>
      <c r="E65" s="75">
        <f t="shared" si="10"/>
        <v>0</v>
      </c>
      <c r="F65" s="76">
        <f t="shared" si="11"/>
        <v>390000</v>
      </c>
      <c r="G65" s="75"/>
      <c r="H65" s="76"/>
      <c r="I65" s="75">
        <f t="shared" si="12"/>
        <v>0</v>
      </c>
      <c r="J65" s="76">
        <f t="shared" si="13"/>
        <v>390000</v>
      </c>
      <c r="K65" s="77"/>
    </row>
    <row r="66" spans="1:11" ht="13.5" thickBot="1" x14ac:dyDescent="0.25">
      <c r="A66" s="73" t="s">
        <v>202</v>
      </c>
      <c r="B66" s="78"/>
      <c r="C66" s="75">
        <v>-100000</v>
      </c>
      <c r="D66" s="76"/>
      <c r="E66" s="81">
        <f t="shared" si="10"/>
        <v>0</v>
      </c>
      <c r="F66" s="79">
        <f t="shared" si="11"/>
        <v>100000</v>
      </c>
      <c r="G66" s="75"/>
      <c r="H66" s="76"/>
      <c r="I66" s="75">
        <f>IF(E66+G66-F66-H66&gt;0,E66+G66-F66-H66,0)</f>
        <v>0</v>
      </c>
      <c r="J66" s="76">
        <f>IF(H66+F66-G66-E66&gt;0,H66+F66-G66-E66,0)</f>
        <v>100000</v>
      </c>
      <c r="K66" s="77" t="s">
        <v>200</v>
      </c>
    </row>
    <row r="67" spans="1:11" ht="13.5" thickBot="1" x14ac:dyDescent="0.25">
      <c r="A67" s="73" t="s">
        <v>138</v>
      </c>
      <c r="B67" s="74"/>
      <c r="C67" s="75">
        <v>150000</v>
      </c>
      <c r="D67" s="76"/>
      <c r="E67" s="79">
        <f t="shared" si="10"/>
        <v>150000</v>
      </c>
      <c r="F67" s="80">
        <f t="shared" si="11"/>
        <v>0</v>
      </c>
      <c r="G67" s="75"/>
      <c r="H67" s="76"/>
      <c r="I67" s="79">
        <f t="shared" si="12"/>
        <v>150000</v>
      </c>
      <c r="J67" s="80">
        <f t="shared" si="13"/>
        <v>0</v>
      </c>
      <c r="K67" s="77" t="s">
        <v>209</v>
      </c>
    </row>
    <row r="68" spans="1:11" ht="13.5" thickBot="1" x14ac:dyDescent="0.25">
      <c r="A68" s="73" t="s">
        <v>140</v>
      </c>
      <c r="B68" s="74"/>
      <c r="C68" s="75">
        <v>80000</v>
      </c>
      <c r="D68" s="76"/>
      <c r="E68" s="79">
        <f t="shared" si="10"/>
        <v>80000</v>
      </c>
      <c r="F68" s="80">
        <f t="shared" si="11"/>
        <v>0</v>
      </c>
      <c r="G68" s="75"/>
      <c r="H68" s="76"/>
      <c r="I68" s="79">
        <f t="shared" si="12"/>
        <v>80000</v>
      </c>
      <c r="J68" s="80">
        <f t="shared" si="13"/>
        <v>0</v>
      </c>
      <c r="K68" s="77" t="s">
        <v>210</v>
      </c>
    </row>
    <row r="69" spans="1:11" ht="13.5" thickBot="1" x14ac:dyDescent="0.25">
      <c r="A69" s="73" t="s">
        <v>49</v>
      </c>
      <c r="B69" s="74"/>
      <c r="C69" s="75">
        <v>-200000</v>
      </c>
      <c r="D69" s="76"/>
      <c r="E69" s="81">
        <f t="shared" si="10"/>
        <v>0</v>
      </c>
      <c r="F69" s="79">
        <f t="shared" si="11"/>
        <v>200000</v>
      </c>
      <c r="G69" s="75"/>
      <c r="H69" s="76"/>
      <c r="I69" s="81">
        <f t="shared" si="12"/>
        <v>0</v>
      </c>
      <c r="J69" s="79">
        <f t="shared" si="13"/>
        <v>200000</v>
      </c>
      <c r="K69" s="77" t="s">
        <v>211</v>
      </c>
    </row>
    <row r="70" spans="1:11" ht="13.5" thickBot="1" x14ac:dyDescent="0.25">
      <c r="A70" s="73" t="s">
        <v>112</v>
      </c>
      <c r="B70" s="78" t="s">
        <v>129</v>
      </c>
      <c r="C70" s="75">
        <v>50000</v>
      </c>
      <c r="D70" s="76"/>
      <c r="E70" s="75">
        <f t="shared" si="10"/>
        <v>50000</v>
      </c>
      <c r="F70" s="76">
        <f t="shared" si="11"/>
        <v>0</v>
      </c>
      <c r="G70" s="81"/>
      <c r="H70" s="79"/>
      <c r="I70" s="75">
        <f t="shared" si="12"/>
        <v>50000</v>
      </c>
      <c r="J70" s="76">
        <f t="shared" si="13"/>
        <v>0</v>
      </c>
      <c r="K70" s="77" t="s">
        <v>216</v>
      </c>
    </row>
    <row r="71" spans="1:11" ht="13.5" thickBot="1" x14ac:dyDescent="0.25">
      <c r="A71" s="73" t="s">
        <v>113</v>
      </c>
      <c r="B71" s="78" t="s">
        <v>114</v>
      </c>
      <c r="C71" s="75">
        <v>-60000</v>
      </c>
      <c r="D71" s="76"/>
      <c r="E71" s="75">
        <f t="shared" si="10"/>
        <v>0</v>
      </c>
      <c r="F71" s="76">
        <f t="shared" si="11"/>
        <v>60000</v>
      </c>
      <c r="G71" s="75"/>
      <c r="H71" s="76"/>
      <c r="I71" s="75">
        <f t="shared" si="12"/>
        <v>0</v>
      </c>
      <c r="J71" s="76">
        <f t="shared" si="13"/>
        <v>60000</v>
      </c>
      <c r="K71" s="77"/>
    </row>
    <row r="72" spans="1:11" ht="13.5" thickBot="1" x14ac:dyDescent="0.25">
      <c r="A72" s="73" t="s">
        <v>136</v>
      </c>
      <c r="B72" s="78"/>
      <c r="C72" s="75">
        <v>-30000</v>
      </c>
      <c r="D72" s="76"/>
      <c r="E72" s="75">
        <f t="shared" si="10"/>
        <v>0</v>
      </c>
      <c r="F72" s="76">
        <f t="shared" si="11"/>
        <v>30000</v>
      </c>
      <c r="G72" s="79"/>
      <c r="H72" s="80"/>
      <c r="I72" s="75">
        <f t="shared" si="12"/>
        <v>0</v>
      </c>
      <c r="J72" s="76">
        <f t="shared" si="13"/>
        <v>30000</v>
      </c>
      <c r="K72" s="77" t="s">
        <v>159</v>
      </c>
    </row>
    <row r="73" spans="1:11" ht="13.5" thickBot="1" x14ac:dyDescent="0.25">
      <c r="A73" s="73" t="s">
        <v>127</v>
      </c>
      <c r="B73" s="74"/>
      <c r="C73" s="75">
        <v>-310000</v>
      </c>
      <c r="D73" s="76"/>
      <c r="E73" s="81">
        <f t="shared" si="10"/>
        <v>0</v>
      </c>
      <c r="F73" s="79">
        <f t="shared" si="11"/>
        <v>310000</v>
      </c>
      <c r="G73" s="75"/>
      <c r="H73" s="76"/>
      <c r="I73" s="81">
        <f t="shared" si="12"/>
        <v>0</v>
      </c>
      <c r="J73" s="79">
        <f t="shared" si="13"/>
        <v>310000</v>
      </c>
      <c r="K73" s="77" t="s">
        <v>212</v>
      </c>
    </row>
    <row r="74" spans="1:11" ht="13.5" thickBot="1" x14ac:dyDescent="0.25">
      <c r="A74" s="73" t="s">
        <v>128</v>
      </c>
      <c r="B74" s="74"/>
      <c r="C74" s="75">
        <v>-40000</v>
      </c>
      <c r="D74" s="76"/>
      <c r="E74" s="81">
        <f t="shared" si="10"/>
        <v>0</v>
      </c>
      <c r="F74" s="79">
        <f t="shared" si="11"/>
        <v>40000</v>
      </c>
      <c r="G74" s="75"/>
      <c r="H74" s="76"/>
      <c r="I74" s="75">
        <f t="shared" si="12"/>
        <v>0</v>
      </c>
      <c r="J74" s="76">
        <f t="shared" si="13"/>
        <v>40000</v>
      </c>
      <c r="K74" s="77" t="s">
        <v>153</v>
      </c>
    </row>
    <row r="75" spans="1:11" ht="13.5" thickBot="1" x14ac:dyDescent="0.25">
      <c r="A75" t="s">
        <v>26</v>
      </c>
      <c r="C75" s="7">
        <v>80000</v>
      </c>
      <c r="D75" s="8">
        <v>50000</v>
      </c>
      <c r="E75" s="7">
        <f>IF(C75&gt;D75,C75-D75,0)</f>
        <v>30000</v>
      </c>
      <c r="F75" s="8">
        <f>IF(D75&gt;C75,D75-C75,0)</f>
        <v>0</v>
      </c>
      <c r="G75" s="7"/>
      <c r="H75" s="8"/>
      <c r="I75" s="82">
        <f>IF(E75-F75+G75-H75&gt;0,E75-F75+G75-H75,0)</f>
        <v>30000</v>
      </c>
      <c r="J75" s="72">
        <f>IF(F75+H75-E75-G75&gt;0,F75+H75-E75-G75,0)</f>
        <v>0</v>
      </c>
      <c r="K75" s="69" t="s">
        <v>204</v>
      </c>
    </row>
    <row r="76" spans="1:11" ht="13.5" thickBot="1" x14ac:dyDescent="0.25">
      <c r="A76" s="13" t="s">
        <v>126</v>
      </c>
      <c r="C76" s="7">
        <v>180000</v>
      </c>
      <c r="D76" s="8">
        <v>140000</v>
      </c>
      <c r="E76" s="7">
        <f>IF(C76&gt;D76,C76-D76,0)</f>
        <v>40000</v>
      </c>
      <c r="F76" s="8">
        <f>IF(D76&gt;C76,D76-C76,0)</f>
        <v>0</v>
      </c>
      <c r="G76" s="7"/>
      <c r="H76" s="8"/>
      <c r="I76" s="7">
        <f>IF(E76-F76+G76-H76&gt;0,E76-F76+G76-H76,0)</f>
        <v>40000</v>
      </c>
      <c r="J76" s="8">
        <f>IF(F76+H76-E76-G76&gt;0,F76+H76-E76-G76,0)</f>
        <v>0</v>
      </c>
    </row>
    <row r="77" spans="1:11" ht="13.5" thickBot="1" x14ac:dyDescent="0.25">
      <c r="A77" t="s">
        <v>27</v>
      </c>
      <c r="C77" s="7">
        <v>1380000</v>
      </c>
      <c r="D77" s="8">
        <v>1300000</v>
      </c>
      <c r="E77" s="7">
        <f>IF(C77&gt;D77,C77-D77,0)</f>
        <v>80000</v>
      </c>
      <c r="F77" s="8">
        <f>IF(D77&gt;C77,D77-C77,0)</f>
        <v>0</v>
      </c>
      <c r="G77" s="7"/>
      <c r="H77" s="8"/>
      <c r="I77" s="82">
        <f>IF(E77-F77+G77-H77&gt;0,E77-F77+G77-H77,0)</f>
        <v>80000</v>
      </c>
      <c r="J77" s="72">
        <f>IF(F77+H77-E77-G77&gt;0,F77+H77-E77-G77,0)</f>
        <v>0</v>
      </c>
      <c r="K77" s="69" t="s">
        <v>204</v>
      </c>
    </row>
    <row r="78" spans="1:11" ht="13.5" thickBot="1" x14ac:dyDescent="0.25">
      <c r="A78" t="s">
        <v>28</v>
      </c>
      <c r="B78" s="13" t="s">
        <v>116</v>
      </c>
      <c r="C78" s="7">
        <v>200000</v>
      </c>
      <c r="D78" s="8">
        <v>400000</v>
      </c>
      <c r="E78" s="7">
        <f t="shared" ref="E78:E85" si="14">IF(C78&gt;D78,C78-D78,0)</f>
        <v>0</v>
      </c>
      <c r="F78" s="8">
        <f t="shared" ref="F78:F85" si="15">IF(D78&gt;C78,D78-C78,0)</f>
        <v>200000</v>
      </c>
      <c r="G78" s="7"/>
      <c r="H78" s="8"/>
      <c r="I78" s="7">
        <f t="shared" ref="I78:I85" si="16">IF(E78-F78+G78-H78&gt;0,E78-F78+G78-H78,0)</f>
        <v>0</v>
      </c>
      <c r="J78" s="8">
        <f t="shared" ref="J78:J85" si="17">IF(F78+H78-E78-G78&gt;0,F78+H78-E78-G78,0)</f>
        <v>200000</v>
      </c>
    </row>
    <row r="79" spans="1:11" ht="13.5" thickBot="1" x14ac:dyDescent="0.25">
      <c r="A79" s="13" t="s">
        <v>117</v>
      </c>
      <c r="C79" s="7">
        <v>130000</v>
      </c>
      <c r="D79" s="8">
        <v>150000</v>
      </c>
      <c r="E79" s="7">
        <f t="shared" si="14"/>
        <v>0</v>
      </c>
      <c r="F79" s="8">
        <f t="shared" si="15"/>
        <v>20000</v>
      </c>
      <c r="G79" s="7"/>
      <c r="H79" s="8"/>
      <c r="I79" s="82">
        <f t="shared" si="16"/>
        <v>0</v>
      </c>
      <c r="J79" s="72">
        <f t="shared" si="17"/>
        <v>20000</v>
      </c>
      <c r="K79" s="69" t="s">
        <v>180</v>
      </c>
    </row>
    <row r="80" spans="1:11" ht="13.5" thickBot="1" x14ac:dyDescent="0.25">
      <c r="A80" s="13" t="s">
        <v>118</v>
      </c>
      <c r="B80" t="s">
        <v>143</v>
      </c>
      <c r="C80" s="7">
        <v>1150000</v>
      </c>
      <c r="D80" s="8">
        <v>1000000</v>
      </c>
      <c r="E80" s="7">
        <f>IF(C80&gt;D80,C80-D80,0)</f>
        <v>150000</v>
      </c>
      <c r="F80" s="8">
        <f>IF(D80&gt;C80,D80-C80,0)</f>
        <v>0</v>
      </c>
      <c r="G80" s="7"/>
      <c r="H80" s="8"/>
      <c r="I80" s="72">
        <f>G80+E80</f>
        <v>150000</v>
      </c>
      <c r="J80" s="72">
        <f>H80</f>
        <v>0</v>
      </c>
      <c r="K80" s="69" t="s">
        <v>215</v>
      </c>
    </row>
    <row r="81" spans="1:11" ht="13.5" thickBot="1" x14ac:dyDescent="0.25">
      <c r="A81" t="s">
        <v>29</v>
      </c>
      <c r="C81" s="7">
        <v>2150000</v>
      </c>
      <c r="D81" s="8">
        <v>2500000</v>
      </c>
      <c r="E81" s="7">
        <f t="shared" si="14"/>
        <v>0</v>
      </c>
      <c r="F81" s="8">
        <f t="shared" si="15"/>
        <v>350000</v>
      </c>
      <c r="G81" s="7"/>
      <c r="H81" s="8"/>
      <c r="I81" s="82">
        <f t="shared" si="16"/>
        <v>0</v>
      </c>
      <c r="J81" s="72">
        <f t="shared" si="17"/>
        <v>350000</v>
      </c>
      <c r="K81" s="69" t="s">
        <v>164</v>
      </c>
    </row>
    <row r="82" spans="1:11" ht="13.5" thickBot="1" x14ac:dyDescent="0.25">
      <c r="A82" t="s">
        <v>134</v>
      </c>
      <c r="C82" s="7">
        <v>100000</v>
      </c>
      <c r="D82" s="8">
        <v>0</v>
      </c>
      <c r="E82" s="7">
        <f>IF(C82&gt;D82,C82-D82,0)</f>
        <v>100000</v>
      </c>
      <c r="F82" s="8">
        <f>IF(D82&gt;C82,D82-C82,0)</f>
        <v>0</v>
      </c>
      <c r="G82" s="7"/>
      <c r="H82" s="8"/>
      <c r="I82" s="7">
        <f>IF(E82-F82+G82-H82&gt;0,E82-F82+G82-H82,0)</f>
        <v>100000</v>
      </c>
      <c r="J82" s="8">
        <f>IF(F82+H82-E82-G82&gt;0,F82+H82-E82-G82,0)</f>
        <v>0</v>
      </c>
    </row>
    <row r="83" spans="1:11" ht="13.5" thickBot="1" x14ac:dyDescent="0.25">
      <c r="A83" s="13" t="s">
        <v>120</v>
      </c>
      <c r="C83" s="7">
        <v>200000</v>
      </c>
      <c r="D83" s="8">
        <v>400000</v>
      </c>
      <c r="E83" s="7">
        <f>IF(C83&gt;D83,C83-D83,0)</f>
        <v>0</v>
      </c>
      <c r="F83" s="8">
        <f>IF(D83&gt;C83,D83-C83,0)</f>
        <v>200000</v>
      </c>
      <c r="G83" s="7"/>
      <c r="H83" s="8"/>
      <c r="I83" s="82">
        <f t="shared" si="16"/>
        <v>0</v>
      </c>
      <c r="J83" s="72">
        <f t="shared" si="17"/>
        <v>200000</v>
      </c>
      <c r="K83" s="69" t="s">
        <v>170</v>
      </c>
    </row>
    <row r="84" spans="1:11" ht="13.5" thickBot="1" x14ac:dyDescent="0.25">
      <c r="A84" t="s">
        <v>30</v>
      </c>
      <c r="B84" s="13"/>
      <c r="C84" s="7">
        <v>40000</v>
      </c>
      <c r="D84" s="8">
        <v>100000</v>
      </c>
      <c r="E84" s="7">
        <f t="shared" si="14"/>
        <v>0</v>
      </c>
      <c r="F84" s="8">
        <f t="shared" si="15"/>
        <v>60000</v>
      </c>
      <c r="G84" s="7"/>
      <c r="H84" s="8"/>
      <c r="I84" s="82">
        <f t="shared" si="16"/>
        <v>0</v>
      </c>
      <c r="J84" s="72">
        <f t="shared" si="17"/>
        <v>60000</v>
      </c>
      <c r="K84" s="69" t="s">
        <v>167</v>
      </c>
    </row>
    <row r="85" spans="1:11" ht="13.5" thickBot="1" x14ac:dyDescent="0.25">
      <c r="A85" t="s">
        <v>31</v>
      </c>
      <c r="C85" s="7">
        <v>50000</v>
      </c>
      <c r="D85" s="8">
        <v>150000</v>
      </c>
      <c r="E85" s="7">
        <f t="shared" si="14"/>
        <v>0</v>
      </c>
      <c r="F85" s="8">
        <f t="shared" si="15"/>
        <v>100000</v>
      </c>
      <c r="G85" s="7"/>
      <c r="H85" s="8"/>
      <c r="I85" s="82">
        <f t="shared" si="16"/>
        <v>0</v>
      </c>
      <c r="J85" s="72">
        <f t="shared" si="17"/>
        <v>100000</v>
      </c>
      <c r="K85" s="69" t="s">
        <v>167</v>
      </c>
    </row>
    <row r="86" spans="1:11" ht="13.5" thickBot="1" x14ac:dyDescent="0.25">
      <c r="A86" s="13" t="s">
        <v>122</v>
      </c>
      <c r="B86" s="13" t="s">
        <v>123</v>
      </c>
      <c r="C86" s="7">
        <v>60000</v>
      </c>
      <c r="D86" s="8">
        <v>40000</v>
      </c>
      <c r="E86" s="7">
        <f>IF(C86&gt;D86,C86-D86,0)</f>
        <v>20000</v>
      </c>
      <c r="F86" s="8">
        <f>IF(D86&gt;C86,D86-C86,0)</f>
        <v>0</v>
      </c>
      <c r="G86" s="7"/>
      <c r="H86" s="8"/>
      <c r="I86" s="72">
        <f>IF(E86-F86+G86-H86&gt;0,E86-F86+G86-H86,0)</f>
        <v>20000</v>
      </c>
      <c r="J86" s="71">
        <f>IF(F86+H86-E86-G86&gt;0,F86+H86-E86-G86,0)</f>
        <v>0</v>
      </c>
      <c r="K86" s="69" t="s">
        <v>169</v>
      </c>
    </row>
    <row r="87" spans="1:11" ht="13.5" thickBot="1" x14ac:dyDescent="0.25">
      <c r="A87" s="13" t="s">
        <v>121</v>
      </c>
      <c r="B87" s="13" t="s">
        <v>194</v>
      </c>
      <c r="C87" s="7">
        <v>80000</v>
      </c>
      <c r="D87" s="8">
        <v>120000</v>
      </c>
      <c r="E87" s="7">
        <f>IF(C87&gt;D87,C87-D87,0)</f>
        <v>0</v>
      </c>
      <c r="F87" s="8">
        <f>IF(D87&gt;C87,D87-C87,0)</f>
        <v>40000</v>
      </c>
      <c r="G87" s="7"/>
      <c r="H87" s="8"/>
      <c r="I87" s="82">
        <f>IF(E87-F87+G87-H87&gt;0,E87-F87+G87-H87,0)</f>
        <v>0</v>
      </c>
      <c r="J87" s="72">
        <f>IF(F87+H87-E87-G87&gt;0,F87+H87-E87-G87,0)</f>
        <v>40000</v>
      </c>
      <c r="K87" s="69" t="s">
        <v>166</v>
      </c>
    </row>
    <row r="88" spans="1:11" x14ac:dyDescent="0.2">
      <c r="A88" s="32" t="s">
        <v>32</v>
      </c>
      <c r="B88" s="22"/>
      <c r="C88" s="33">
        <f>SUM(C34:C87)-C41</f>
        <v>8650000</v>
      </c>
      <c r="D88" s="37">
        <f>SUM(D34:D87)</f>
        <v>8030000</v>
      </c>
      <c r="E88" s="33">
        <f t="shared" ref="E88:J88" si="18">SUM(E3:E87)-E41</f>
        <v>30970000</v>
      </c>
      <c r="F88" s="37">
        <f t="shared" si="18"/>
        <v>30970000</v>
      </c>
      <c r="G88" s="33">
        <f t="shared" si="18"/>
        <v>0</v>
      </c>
      <c r="H88" s="37">
        <f t="shared" si="18"/>
        <v>0</v>
      </c>
      <c r="I88" s="33">
        <f t="shared" si="18"/>
        <v>31020000</v>
      </c>
      <c r="J88" s="37">
        <f t="shared" si="18"/>
        <v>31020000</v>
      </c>
      <c r="K88" s="70"/>
    </row>
    <row r="89" spans="1:11" x14ac:dyDescent="0.2">
      <c r="C89" s="2"/>
      <c r="D89" s="2"/>
      <c r="E89" s="2"/>
      <c r="F89" s="2"/>
      <c r="G89" s="2"/>
      <c r="H89" s="2"/>
      <c r="I89" s="2"/>
      <c r="J89" s="2"/>
    </row>
    <row r="90" spans="1:11" x14ac:dyDescent="0.2">
      <c r="C90" s="2"/>
      <c r="D90" s="2"/>
      <c r="E90" s="2"/>
      <c r="F90" s="2"/>
      <c r="G90" s="2"/>
      <c r="H90" s="2"/>
      <c r="I90" s="2"/>
      <c r="J90" s="2"/>
    </row>
    <row r="91" spans="1:11" x14ac:dyDescent="0.2">
      <c r="C91" s="2"/>
      <c r="D91" s="2"/>
      <c r="E91" s="2"/>
      <c r="F91" s="2"/>
      <c r="G91" s="2"/>
      <c r="H91" s="2"/>
      <c r="I91" s="2"/>
      <c r="J91" s="2"/>
    </row>
    <row r="92" spans="1:11" x14ac:dyDescent="0.2">
      <c r="C92" s="2"/>
      <c r="D92" s="2"/>
      <c r="E92" s="2"/>
      <c r="F92" s="2"/>
      <c r="G92" s="2"/>
      <c r="H92" s="2"/>
      <c r="I92" s="2"/>
      <c r="J92" s="2"/>
    </row>
    <row r="93" spans="1:11" x14ac:dyDescent="0.2">
      <c r="C93" s="2"/>
      <c r="D93" s="2"/>
      <c r="E93" s="2"/>
      <c r="F93" s="2"/>
      <c r="G93" s="2"/>
      <c r="H93" s="2"/>
      <c r="I93" s="2"/>
      <c r="J93" s="2"/>
    </row>
    <row r="94" spans="1:11" x14ac:dyDescent="0.2">
      <c r="C94" s="2"/>
      <c r="D94" s="2"/>
      <c r="E94" s="2"/>
      <c r="F94" s="2"/>
      <c r="G94" s="2"/>
      <c r="H94" s="2"/>
      <c r="I94" s="2"/>
      <c r="J94" s="2"/>
    </row>
    <row r="95" spans="1:11" x14ac:dyDescent="0.2">
      <c r="C95" s="2"/>
      <c r="D95" s="2"/>
      <c r="E95" s="2"/>
      <c r="F95" s="2"/>
      <c r="G95" s="2"/>
      <c r="H95" s="2"/>
      <c r="I95" s="2"/>
      <c r="J95" s="2"/>
    </row>
    <row r="96" spans="1:11" x14ac:dyDescent="0.2">
      <c r="C96" s="2"/>
      <c r="D96" s="2"/>
      <c r="E96" s="2"/>
      <c r="F96" s="2"/>
      <c r="G96" s="2"/>
      <c r="H96" s="2"/>
      <c r="I96" s="2"/>
      <c r="J96" s="2"/>
    </row>
    <row r="97" spans="3:10" x14ac:dyDescent="0.2">
      <c r="C97" s="2"/>
      <c r="D97" s="2"/>
      <c r="E97" s="2"/>
      <c r="F97" s="2"/>
      <c r="G97" s="2"/>
      <c r="H97" s="2"/>
      <c r="I97" s="2"/>
      <c r="J97" s="2"/>
    </row>
    <row r="98" spans="3:10" x14ac:dyDescent="0.2">
      <c r="C98" s="2"/>
      <c r="D98" s="2"/>
      <c r="E98" s="2"/>
      <c r="F98" s="2"/>
      <c r="G98" s="2"/>
      <c r="H98" s="2"/>
      <c r="I98" s="2"/>
      <c r="J98" s="2"/>
    </row>
    <row r="99" spans="3:10" x14ac:dyDescent="0.2">
      <c r="C99" s="2"/>
      <c r="D99" s="2"/>
      <c r="E99" s="2"/>
      <c r="F99" s="2"/>
      <c r="G99" s="2"/>
      <c r="H99" s="2"/>
      <c r="I99" s="2"/>
      <c r="J99" s="2"/>
    </row>
    <row r="100" spans="3:10" x14ac:dyDescent="0.2">
      <c r="C100" s="2"/>
      <c r="D100" s="2"/>
      <c r="E100" s="2"/>
      <c r="F100" s="2"/>
      <c r="G100" s="2"/>
      <c r="H100" s="2"/>
      <c r="I100" s="2"/>
      <c r="J100" s="2"/>
    </row>
    <row r="101" spans="3:10" x14ac:dyDescent="0.2">
      <c r="C101" s="2"/>
      <c r="D101" s="2"/>
      <c r="E101" s="2"/>
      <c r="F101" s="2"/>
      <c r="G101" s="2"/>
      <c r="H101" s="2"/>
      <c r="I101" s="2"/>
      <c r="J101" s="2"/>
    </row>
    <row r="102" spans="3:10" x14ac:dyDescent="0.2">
      <c r="C102" s="2"/>
      <c r="D102" s="2"/>
      <c r="E102" s="2"/>
      <c r="F102" s="2"/>
      <c r="G102" s="2"/>
      <c r="H102" s="2"/>
      <c r="I102" s="2"/>
      <c r="J102" s="2"/>
    </row>
    <row r="103" spans="3:10" x14ac:dyDescent="0.2">
      <c r="C103" s="2"/>
      <c r="D103" s="2"/>
      <c r="E103" s="2"/>
      <c r="F103" s="2"/>
      <c r="G103" s="2"/>
      <c r="H103" s="2"/>
      <c r="I103" s="2"/>
      <c r="J103" s="2"/>
    </row>
    <row r="104" spans="3:10" x14ac:dyDescent="0.2">
      <c r="C104" s="2"/>
      <c r="D104" s="2"/>
      <c r="E104" s="2"/>
      <c r="F104" s="2"/>
      <c r="G104" s="2"/>
      <c r="H104" s="2"/>
      <c r="I104" s="2"/>
      <c r="J104" s="2"/>
    </row>
    <row r="105" spans="3:10" x14ac:dyDescent="0.2">
      <c r="C105" s="2"/>
      <c r="D105" s="2"/>
      <c r="E105" s="2"/>
      <c r="F105" s="2"/>
      <c r="G105" s="2"/>
      <c r="H105" s="2"/>
      <c r="I105" s="2"/>
      <c r="J105" s="2"/>
    </row>
    <row r="106" spans="3:10" x14ac:dyDescent="0.2">
      <c r="C106" s="2"/>
      <c r="D106" s="2"/>
      <c r="E106" s="2"/>
      <c r="F106" s="2"/>
      <c r="G106" s="2"/>
      <c r="H106" s="2"/>
      <c r="I106" s="2"/>
      <c r="J106" s="2"/>
    </row>
  </sheetData>
  <mergeCells count="3">
    <mergeCell ref="E1:F1"/>
    <mergeCell ref="G1:H1"/>
    <mergeCell ref="I1:J1"/>
  </mergeCells>
  <pageMargins left="0.19685039370078741" right="0.17" top="0.15748031496062992" bottom="0.15748031496062992" header="0.19685039370078741" footer="0.23622047244094491"/>
  <pageSetup paperSize="8" scale="88" orientation="portrait" r:id="rId1"/>
  <headerFooter alignWithMargins="0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A1:C79"/>
  <sheetViews>
    <sheetView workbookViewId="0">
      <selection activeCell="B35" sqref="B35"/>
    </sheetView>
  </sheetViews>
  <sheetFormatPr defaultRowHeight="12.75" x14ac:dyDescent="0.2"/>
  <cols>
    <col min="1" max="1" width="6.5703125" customWidth="1"/>
    <col min="2" max="2" width="76" style="16" customWidth="1"/>
    <col min="3" max="3" width="20.5703125" style="14" customWidth="1"/>
  </cols>
  <sheetData>
    <row r="1" spans="1:3" ht="13.5" customHeight="1" x14ac:dyDescent="0.25">
      <c r="A1" s="24"/>
      <c r="B1" s="29" t="s">
        <v>94</v>
      </c>
      <c r="C1" s="39"/>
    </row>
    <row r="3" spans="1:3" ht="15" x14ac:dyDescent="0.25">
      <c r="A3" s="32" t="s">
        <v>152</v>
      </c>
      <c r="B3" s="23" t="s">
        <v>54</v>
      </c>
      <c r="C3" s="40"/>
    </row>
    <row r="4" spans="1:3" x14ac:dyDescent="0.2">
      <c r="A4" s="13" t="s">
        <v>153</v>
      </c>
      <c r="B4" s="16" t="s">
        <v>55</v>
      </c>
    </row>
    <row r="5" spans="1:3" x14ac:dyDescent="0.2">
      <c r="A5" s="13" t="s">
        <v>154</v>
      </c>
      <c r="B5" s="16" t="s">
        <v>123</v>
      </c>
    </row>
    <row r="6" spans="1:3" x14ac:dyDescent="0.2">
      <c r="A6" s="13" t="s">
        <v>155</v>
      </c>
      <c r="B6" s="38" t="s">
        <v>196</v>
      </c>
    </row>
    <row r="7" spans="1:3" x14ac:dyDescent="0.2">
      <c r="A7" s="13" t="s">
        <v>156</v>
      </c>
      <c r="B7" s="16" t="s">
        <v>56</v>
      </c>
    </row>
    <row r="8" spans="1:3" x14ac:dyDescent="0.2">
      <c r="A8" s="13" t="s">
        <v>199</v>
      </c>
      <c r="B8" s="38" t="s">
        <v>198</v>
      </c>
    </row>
    <row r="9" spans="1:3" x14ac:dyDescent="0.2">
      <c r="A9" s="13" t="s">
        <v>200</v>
      </c>
      <c r="B9" s="38" t="s">
        <v>197</v>
      </c>
    </row>
    <row r="10" spans="1:3" ht="30" x14ac:dyDescent="0.25">
      <c r="A10" s="22"/>
      <c r="B10" s="21" t="s">
        <v>57</v>
      </c>
      <c r="C10" s="40">
        <f>SUM(C3:C9)</f>
        <v>0</v>
      </c>
    </row>
    <row r="11" spans="1:3" ht="15" x14ac:dyDescent="0.25">
      <c r="B11" s="15"/>
    </row>
    <row r="12" spans="1:3" ht="12.75" customHeight="1" x14ac:dyDescent="0.2">
      <c r="A12" s="18"/>
      <c r="B12" s="18" t="s">
        <v>58</v>
      </c>
      <c r="C12" s="41"/>
    </row>
    <row r="13" spans="1:3" x14ac:dyDescent="0.2">
      <c r="A13" s="13" t="s">
        <v>157</v>
      </c>
      <c r="B13" s="16" t="s">
        <v>59</v>
      </c>
    </row>
    <row r="14" spans="1:3" x14ac:dyDescent="0.2">
      <c r="A14" s="13" t="s">
        <v>158</v>
      </c>
      <c r="B14" s="16" t="s">
        <v>60</v>
      </c>
    </row>
    <row r="15" spans="1:3" x14ac:dyDescent="0.2">
      <c r="A15" s="13" t="s">
        <v>159</v>
      </c>
      <c r="B15" s="16" t="s">
        <v>61</v>
      </c>
    </row>
    <row r="16" spans="1:3" ht="25.5" customHeight="1" x14ac:dyDescent="0.2">
      <c r="A16" s="13" t="s">
        <v>160</v>
      </c>
      <c r="B16" s="31" t="s">
        <v>203</v>
      </c>
    </row>
    <row r="17" spans="1:3" x14ac:dyDescent="0.2">
      <c r="A17" s="13" t="s">
        <v>161</v>
      </c>
      <c r="B17" s="16" t="s">
        <v>62</v>
      </c>
    </row>
    <row r="18" spans="1:3" ht="15" x14ac:dyDescent="0.25">
      <c r="A18" s="22"/>
      <c r="B18" s="21" t="s">
        <v>63</v>
      </c>
      <c r="C18" s="40">
        <f>SUM(C10:C17)</f>
        <v>0</v>
      </c>
    </row>
    <row r="19" spans="1:3" ht="15" x14ac:dyDescent="0.25">
      <c r="B19" s="15"/>
    </row>
    <row r="20" spans="1:3" x14ac:dyDescent="0.2">
      <c r="A20" s="19"/>
      <c r="B20" s="18" t="s">
        <v>64</v>
      </c>
      <c r="C20" s="42"/>
    </row>
    <row r="21" spans="1:3" x14ac:dyDescent="0.2">
      <c r="A21" s="13" t="s">
        <v>162</v>
      </c>
      <c r="B21" s="16" t="s">
        <v>65</v>
      </c>
    </row>
    <row r="22" spans="1:3" x14ac:dyDescent="0.2">
      <c r="A22" s="13" t="s">
        <v>163</v>
      </c>
      <c r="B22" s="16" t="s">
        <v>66</v>
      </c>
    </row>
    <row r="23" spans="1:3" x14ac:dyDescent="0.2">
      <c r="A23" s="13" t="s">
        <v>164</v>
      </c>
      <c r="B23" s="16" t="s">
        <v>67</v>
      </c>
    </row>
    <row r="24" spans="1:3" x14ac:dyDescent="0.2">
      <c r="A24" s="13" t="s">
        <v>165</v>
      </c>
      <c r="B24" s="16" t="s">
        <v>68</v>
      </c>
    </row>
    <row r="25" spans="1:3" x14ac:dyDescent="0.2">
      <c r="A25" s="13" t="s">
        <v>166</v>
      </c>
      <c r="B25" s="16" t="s">
        <v>69</v>
      </c>
    </row>
    <row r="26" spans="1:3" x14ac:dyDescent="0.2">
      <c r="A26" s="13" t="s">
        <v>167</v>
      </c>
      <c r="B26" s="16" t="s">
        <v>70</v>
      </c>
    </row>
    <row r="27" spans="1:3" ht="15" x14ac:dyDescent="0.25">
      <c r="A27" s="22"/>
      <c r="B27" s="21" t="s">
        <v>71</v>
      </c>
      <c r="C27" s="40">
        <f>SUM(C18:C26)</f>
        <v>0</v>
      </c>
    </row>
    <row r="28" spans="1:3" ht="15" x14ac:dyDescent="0.25">
      <c r="B28" s="15"/>
    </row>
    <row r="29" spans="1:3" x14ac:dyDescent="0.2">
      <c r="B29" s="20" t="s">
        <v>72</v>
      </c>
    </row>
    <row r="30" spans="1:3" x14ac:dyDescent="0.2">
      <c r="A30" s="13" t="s">
        <v>168</v>
      </c>
      <c r="B30" s="38" t="s">
        <v>206</v>
      </c>
    </row>
    <row r="31" spans="1:3" x14ac:dyDescent="0.2">
      <c r="A31" s="13" t="s">
        <v>169</v>
      </c>
      <c r="B31" s="38" t="s">
        <v>205</v>
      </c>
    </row>
    <row r="32" spans="1:3" x14ac:dyDescent="0.2">
      <c r="A32" s="13" t="s">
        <v>170</v>
      </c>
      <c r="B32" s="16" t="s">
        <v>73</v>
      </c>
    </row>
    <row r="33" spans="1:3" x14ac:dyDescent="0.2">
      <c r="A33" s="13" t="s">
        <v>171</v>
      </c>
      <c r="B33" s="16" t="s">
        <v>74</v>
      </c>
    </row>
    <row r="34" spans="1:3" x14ac:dyDescent="0.2">
      <c r="A34" s="13" t="s">
        <v>204</v>
      </c>
      <c r="B34" s="16" t="s">
        <v>75</v>
      </c>
    </row>
    <row r="35" spans="1:3" ht="15" x14ac:dyDescent="0.25">
      <c r="A35" s="22"/>
      <c r="B35" s="30" t="s">
        <v>192</v>
      </c>
      <c r="C35" s="40">
        <f>SUM(C29:C34)</f>
        <v>0</v>
      </c>
    </row>
    <row r="37" spans="1:3" ht="15" x14ac:dyDescent="0.25">
      <c r="A37" s="22"/>
      <c r="B37" s="30" t="s">
        <v>191</v>
      </c>
      <c r="C37" s="40">
        <f>C27+C35</f>
        <v>0</v>
      </c>
    </row>
    <row r="38" spans="1:3" ht="15" x14ac:dyDescent="0.25">
      <c r="B38" s="17"/>
    </row>
    <row r="39" spans="1:3" ht="15" x14ac:dyDescent="0.25">
      <c r="A39" s="24"/>
      <c r="B39" s="24" t="s">
        <v>76</v>
      </c>
      <c r="C39" s="39"/>
    </row>
    <row r="40" spans="1:3" ht="15" x14ac:dyDescent="0.25">
      <c r="B40" s="17" t="s">
        <v>51</v>
      </c>
    </row>
    <row r="41" spans="1:3" x14ac:dyDescent="0.2">
      <c r="A41" s="13" t="s">
        <v>172</v>
      </c>
      <c r="B41" s="16" t="s">
        <v>77</v>
      </c>
      <c r="C41" s="44"/>
    </row>
    <row r="42" spans="1:3" x14ac:dyDescent="0.2">
      <c r="A42" s="13" t="s">
        <v>173</v>
      </c>
      <c r="B42" s="38" t="s">
        <v>208</v>
      </c>
    </row>
    <row r="43" spans="1:3" ht="15" x14ac:dyDescent="0.25">
      <c r="B43" s="17" t="s">
        <v>50</v>
      </c>
    </row>
    <row r="44" spans="1:3" x14ac:dyDescent="0.2">
      <c r="A44" s="13" t="s">
        <v>174</v>
      </c>
      <c r="B44" s="16" t="s">
        <v>77</v>
      </c>
    </row>
    <row r="45" spans="1:3" x14ac:dyDescent="0.2">
      <c r="A45" s="13" t="s">
        <v>175</v>
      </c>
      <c r="B45" s="38" t="s">
        <v>208</v>
      </c>
    </row>
    <row r="46" spans="1:3" ht="15" x14ac:dyDescent="0.25">
      <c r="B46" s="17" t="s">
        <v>52</v>
      </c>
    </row>
    <row r="47" spans="1:3" x14ac:dyDescent="0.2">
      <c r="A47" s="13" t="s">
        <v>176</v>
      </c>
      <c r="B47" s="16" t="s">
        <v>77</v>
      </c>
    </row>
    <row r="48" spans="1:3" x14ac:dyDescent="0.2">
      <c r="A48" s="13" t="s">
        <v>177</v>
      </c>
      <c r="B48" s="38" t="s">
        <v>208</v>
      </c>
    </row>
    <row r="49" spans="1:3" ht="15" x14ac:dyDescent="0.25">
      <c r="B49" s="25" t="s">
        <v>78</v>
      </c>
    </row>
    <row r="50" spans="1:3" x14ac:dyDescent="0.2">
      <c r="A50" s="13" t="s">
        <v>178</v>
      </c>
      <c r="B50" s="16" t="s">
        <v>77</v>
      </c>
    </row>
    <row r="51" spans="1:3" x14ac:dyDescent="0.2">
      <c r="A51" s="13" t="s">
        <v>179</v>
      </c>
      <c r="B51" s="38" t="s">
        <v>208</v>
      </c>
    </row>
    <row r="52" spans="1:3" ht="15" x14ac:dyDescent="0.25">
      <c r="A52" s="22"/>
      <c r="B52" s="23" t="s">
        <v>79</v>
      </c>
      <c r="C52" s="40">
        <f>SUM(C40:C51)</f>
        <v>0</v>
      </c>
    </row>
    <row r="54" spans="1:3" ht="15" x14ac:dyDescent="0.25">
      <c r="A54" s="24"/>
      <c r="B54" s="24" t="s">
        <v>80</v>
      </c>
      <c r="C54" s="39"/>
    </row>
    <row r="55" spans="1:3" x14ac:dyDescent="0.2">
      <c r="B55" s="20" t="s">
        <v>81</v>
      </c>
    </row>
    <row r="56" spans="1:3" x14ac:dyDescent="0.2">
      <c r="A56" s="13" t="s">
        <v>180</v>
      </c>
      <c r="B56" s="16" t="s">
        <v>82</v>
      </c>
    </row>
    <row r="57" spans="1:3" x14ac:dyDescent="0.2">
      <c r="A57" s="13" t="s">
        <v>181</v>
      </c>
      <c r="B57" s="16" t="s">
        <v>83</v>
      </c>
    </row>
    <row r="58" spans="1:3" x14ac:dyDescent="0.2">
      <c r="A58" s="13" t="s">
        <v>182</v>
      </c>
      <c r="B58" s="38" t="s">
        <v>188</v>
      </c>
    </row>
    <row r="60" spans="1:3" x14ac:dyDescent="0.2">
      <c r="B60" s="20" t="s">
        <v>84</v>
      </c>
    </row>
    <row r="61" spans="1:3" x14ac:dyDescent="0.2">
      <c r="A61" s="13" t="s">
        <v>183</v>
      </c>
      <c r="B61" s="16" t="s">
        <v>85</v>
      </c>
    </row>
    <row r="62" spans="1:3" x14ac:dyDescent="0.2">
      <c r="A62" s="13" t="s">
        <v>184</v>
      </c>
      <c r="B62" s="38" t="s">
        <v>189</v>
      </c>
    </row>
    <row r="63" spans="1:3" x14ac:dyDescent="0.2">
      <c r="A63" s="13" t="s">
        <v>185</v>
      </c>
      <c r="B63" s="16" t="s">
        <v>86</v>
      </c>
    </row>
    <row r="64" spans="1:3" x14ac:dyDescent="0.2">
      <c r="A64" s="13" t="s">
        <v>190</v>
      </c>
      <c r="B64" s="16" t="s">
        <v>87</v>
      </c>
    </row>
    <row r="65" spans="1:3" ht="15" x14ac:dyDescent="0.25">
      <c r="A65" s="22"/>
      <c r="B65" s="23" t="s">
        <v>88</v>
      </c>
      <c r="C65" s="40">
        <f>SUM(C56:C64)</f>
        <v>0</v>
      </c>
    </row>
    <row r="66" spans="1:3" ht="15" x14ac:dyDescent="0.25">
      <c r="B66" s="17"/>
    </row>
    <row r="67" spans="1:3" ht="15" x14ac:dyDescent="0.25">
      <c r="A67" s="26"/>
      <c r="B67" s="26" t="s">
        <v>89</v>
      </c>
      <c r="C67" s="43">
        <f>C65+C52+C37</f>
        <v>0</v>
      </c>
    </row>
    <row r="69" spans="1:3" ht="15" x14ac:dyDescent="0.25">
      <c r="A69" s="32" t="s">
        <v>216</v>
      </c>
      <c r="B69" s="28" t="s">
        <v>150</v>
      </c>
      <c r="C69" s="40">
        <v>50000</v>
      </c>
    </row>
    <row r="70" spans="1:3" x14ac:dyDescent="0.2">
      <c r="A70" s="1"/>
    </row>
    <row r="71" spans="1:3" ht="15" x14ac:dyDescent="0.25">
      <c r="A71" s="32" t="s">
        <v>217</v>
      </c>
      <c r="B71" s="28" t="s">
        <v>92</v>
      </c>
      <c r="C71" s="40">
        <f>SUM(C72:C74)</f>
        <v>550000</v>
      </c>
    </row>
    <row r="72" spans="1:3" ht="15" x14ac:dyDescent="0.25">
      <c r="A72" s="1"/>
      <c r="B72" s="27" t="s">
        <v>90</v>
      </c>
      <c r="C72" s="14">
        <f>'Foglio di calcolo'!D27</f>
        <v>400000</v>
      </c>
    </row>
    <row r="73" spans="1:3" ht="15" x14ac:dyDescent="0.25">
      <c r="A73" s="1"/>
      <c r="B73" s="27" t="s">
        <v>207</v>
      </c>
      <c r="C73" s="14">
        <f>'Foglio di calcolo'!D28</f>
        <v>100000</v>
      </c>
    </row>
    <row r="74" spans="1:3" ht="15" x14ac:dyDescent="0.25">
      <c r="A74" s="1"/>
      <c r="B74" s="27" t="s">
        <v>91</v>
      </c>
      <c r="C74" s="14">
        <f>'Foglio di calcolo'!D29</f>
        <v>50000</v>
      </c>
    </row>
    <row r="75" spans="1:3" ht="15" x14ac:dyDescent="0.25">
      <c r="A75" s="32" t="s">
        <v>218</v>
      </c>
      <c r="B75" s="28" t="s">
        <v>93</v>
      </c>
      <c r="C75" s="40">
        <f>SUM(C76:C78)</f>
        <v>590000</v>
      </c>
    </row>
    <row r="76" spans="1:3" ht="15" x14ac:dyDescent="0.25">
      <c r="A76" s="1"/>
      <c r="B76" s="27" t="s">
        <v>90</v>
      </c>
      <c r="C76" s="14">
        <f>'Foglio di calcolo'!C27</f>
        <v>470000</v>
      </c>
    </row>
    <row r="77" spans="1:3" ht="15" x14ac:dyDescent="0.25">
      <c r="A77" s="1"/>
      <c r="B77" s="27" t="s">
        <v>207</v>
      </c>
      <c r="C77" s="14">
        <f>'Foglio di calcolo'!C28-C69</f>
        <v>80000</v>
      </c>
    </row>
    <row r="78" spans="1:3" ht="15" x14ac:dyDescent="0.25">
      <c r="A78" s="1"/>
      <c r="B78" s="27" t="s">
        <v>91</v>
      </c>
      <c r="C78" s="14">
        <f>'Foglio di calcolo'!C29</f>
        <v>40000</v>
      </c>
    </row>
    <row r="79" spans="1:3" ht="15" x14ac:dyDescent="0.25">
      <c r="A79" s="32" t="s">
        <v>219</v>
      </c>
      <c r="B79" s="28" t="s">
        <v>53</v>
      </c>
      <c r="C79" s="40">
        <f>C75-C71</f>
        <v>40000</v>
      </c>
    </row>
  </sheetData>
  <pageMargins left="0.17" right="0.16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A1:K106"/>
  <sheetViews>
    <sheetView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C3" sqref="C3"/>
    </sheetView>
  </sheetViews>
  <sheetFormatPr defaultRowHeight="12.75" x14ac:dyDescent="0.2"/>
  <cols>
    <col min="1" max="1" width="42" customWidth="1"/>
    <col min="2" max="2" width="70.5703125" hidden="1" customWidth="1"/>
    <col min="3" max="3" width="14.28515625" customWidth="1"/>
    <col min="4" max="4" width="14.140625" customWidth="1"/>
    <col min="5" max="5" width="14.28515625" customWidth="1"/>
    <col min="6" max="6" width="13.5703125" customWidth="1"/>
    <col min="7" max="7" width="13" customWidth="1"/>
    <col min="8" max="8" width="12.42578125" customWidth="1"/>
    <col min="9" max="9" width="13.7109375" customWidth="1"/>
    <col min="10" max="10" width="13.42578125" customWidth="1"/>
    <col min="11" max="11" width="16.140625" style="69" customWidth="1"/>
  </cols>
  <sheetData>
    <row r="1" spans="1:11" x14ac:dyDescent="0.2">
      <c r="C1" s="3"/>
      <c r="D1" s="4"/>
      <c r="E1" s="95" t="s">
        <v>3</v>
      </c>
      <c r="F1" s="96"/>
      <c r="G1" s="95" t="s">
        <v>6</v>
      </c>
      <c r="H1" s="96"/>
      <c r="I1" s="95" t="s">
        <v>7</v>
      </c>
      <c r="J1" s="96"/>
    </row>
    <row r="2" spans="1:11" x14ac:dyDescent="0.2">
      <c r="A2" s="1" t="s">
        <v>0</v>
      </c>
      <c r="B2" s="1"/>
      <c r="C2" s="5">
        <v>2016</v>
      </c>
      <c r="D2" s="6">
        <v>2015</v>
      </c>
      <c r="E2" s="5" t="s">
        <v>1</v>
      </c>
      <c r="F2" s="6" t="s">
        <v>2</v>
      </c>
      <c r="G2" s="5" t="s">
        <v>4</v>
      </c>
      <c r="H2" s="6" t="s">
        <v>5</v>
      </c>
      <c r="I2" s="5" t="s">
        <v>1</v>
      </c>
      <c r="J2" s="6" t="s">
        <v>2</v>
      </c>
    </row>
    <row r="3" spans="1:11" x14ac:dyDescent="0.2">
      <c r="A3" t="s">
        <v>146</v>
      </c>
      <c r="B3" s="13" t="s">
        <v>145</v>
      </c>
      <c r="C3" s="9">
        <v>50000</v>
      </c>
      <c r="D3" s="10">
        <v>0</v>
      </c>
      <c r="E3" s="7">
        <f t="shared" ref="E3:E31" si="0">IF(D3&gt;C3,D3-C3,0)</f>
        <v>0</v>
      </c>
      <c r="F3" s="8">
        <f t="shared" ref="F3:F31" si="1">IF(C3&gt;D3,C3-D3,0)</f>
        <v>50000</v>
      </c>
      <c r="G3" s="7">
        <v>50000</v>
      </c>
      <c r="H3" s="8"/>
      <c r="I3" s="7">
        <f t="shared" ref="I3:I10" si="2">IF(E3-F3+G3-H3&gt;0,E3-F3+G3-H3,0)</f>
        <v>0</v>
      </c>
      <c r="J3" s="8">
        <f t="shared" ref="J3:J10" si="3">IF(F3+H3-E3-G3&gt;0,F3+H3-E3-G3,0)</f>
        <v>0</v>
      </c>
    </row>
    <row r="4" spans="1:11" x14ac:dyDescent="0.2">
      <c r="A4" t="s">
        <v>147</v>
      </c>
      <c r="B4" s="13" t="s">
        <v>97</v>
      </c>
      <c r="C4" s="7">
        <v>60000</v>
      </c>
      <c r="D4" s="8">
        <v>100000</v>
      </c>
      <c r="E4" s="7">
        <f t="shared" si="0"/>
        <v>40000</v>
      </c>
      <c r="F4" s="8">
        <f t="shared" si="1"/>
        <v>0</v>
      </c>
      <c r="G4" s="7"/>
      <c r="H4" s="8">
        <v>40000</v>
      </c>
      <c r="I4" s="7">
        <f t="shared" si="2"/>
        <v>0</v>
      </c>
      <c r="J4" s="8">
        <f t="shared" si="3"/>
        <v>0</v>
      </c>
    </row>
    <row r="5" spans="1:11" ht="13.5" thickBot="1" x14ac:dyDescent="0.25">
      <c r="A5" t="s">
        <v>148</v>
      </c>
      <c r="B5" s="13" t="s">
        <v>95</v>
      </c>
      <c r="C5" s="7">
        <v>0</v>
      </c>
      <c r="D5" s="8">
        <v>50000</v>
      </c>
      <c r="E5" s="7">
        <f t="shared" si="0"/>
        <v>50000</v>
      </c>
      <c r="F5" s="8">
        <f t="shared" si="1"/>
        <v>0</v>
      </c>
      <c r="G5" s="7"/>
      <c r="H5" s="8">
        <v>50000</v>
      </c>
      <c r="I5" s="7">
        <f t="shared" si="2"/>
        <v>0</v>
      </c>
      <c r="J5" s="8">
        <f t="shared" si="3"/>
        <v>0</v>
      </c>
    </row>
    <row r="6" spans="1:11" ht="13.5" thickBot="1" x14ac:dyDescent="0.25">
      <c r="A6" t="s">
        <v>8</v>
      </c>
      <c r="B6" s="13" t="s">
        <v>186</v>
      </c>
      <c r="C6" s="7">
        <v>100000</v>
      </c>
      <c r="D6" s="8">
        <v>20000</v>
      </c>
      <c r="E6" s="7">
        <f t="shared" si="0"/>
        <v>0</v>
      </c>
      <c r="F6" s="8">
        <f t="shared" si="1"/>
        <v>80000</v>
      </c>
      <c r="G6" s="7"/>
      <c r="H6" s="8">
        <v>20000</v>
      </c>
      <c r="I6" s="82">
        <f t="shared" si="2"/>
        <v>0</v>
      </c>
      <c r="J6" s="72">
        <f t="shared" si="3"/>
        <v>100000</v>
      </c>
      <c r="K6" s="69" t="s">
        <v>172</v>
      </c>
    </row>
    <row r="7" spans="1:11" ht="13.5" thickBot="1" x14ac:dyDescent="0.25">
      <c r="A7" t="s">
        <v>9</v>
      </c>
      <c r="B7" s="13" t="s">
        <v>151</v>
      </c>
      <c r="C7" s="7">
        <v>70000</v>
      </c>
      <c r="D7" s="8">
        <v>0</v>
      </c>
      <c r="E7" s="7">
        <f t="shared" si="0"/>
        <v>0</v>
      </c>
      <c r="F7" s="8">
        <f t="shared" si="1"/>
        <v>70000</v>
      </c>
      <c r="G7" s="7">
        <v>100000</v>
      </c>
      <c r="H7" s="8">
        <v>30000</v>
      </c>
      <c r="I7" s="7">
        <f t="shared" si="2"/>
        <v>0</v>
      </c>
      <c r="J7" s="8">
        <f t="shared" si="3"/>
        <v>0</v>
      </c>
    </row>
    <row r="8" spans="1:11" ht="13.5" thickBot="1" x14ac:dyDescent="0.25">
      <c r="A8" t="s">
        <v>10</v>
      </c>
      <c r="B8" s="13" t="s">
        <v>96</v>
      </c>
      <c r="C8" s="7">
        <v>60000</v>
      </c>
      <c r="D8" s="8">
        <v>0</v>
      </c>
      <c r="E8" s="7">
        <f t="shared" si="0"/>
        <v>0</v>
      </c>
      <c r="F8" s="8">
        <f t="shared" si="1"/>
        <v>60000</v>
      </c>
      <c r="G8" s="7"/>
      <c r="H8" s="8"/>
      <c r="I8" s="82">
        <f t="shared" si="2"/>
        <v>0</v>
      </c>
      <c r="J8" s="72">
        <f t="shared" si="3"/>
        <v>60000</v>
      </c>
      <c r="K8" s="69" t="s">
        <v>172</v>
      </c>
    </row>
    <row r="9" spans="1:11" ht="13.5" thickBot="1" x14ac:dyDescent="0.25">
      <c r="A9" t="s">
        <v>11</v>
      </c>
      <c r="B9" s="13" t="s">
        <v>187</v>
      </c>
      <c r="C9" s="7">
        <v>1000000</v>
      </c>
      <c r="D9" s="8">
        <v>1500000</v>
      </c>
      <c r="E9" s="7">
        <f t="shared" si="0"/>
        <v>500000</v>
      </c>
      <c r="F9" s="8">
        <f t="shared" si="1"/>
        <v>0</v>
      </c>
      <c r="G9" s="7">
        <v>200000</v>
      </c>
      <c r="H9" s="8">
        <f>50000+100000</f>
        <v>150000</v>
      </c>
      <c r="I9" s="72">
        <f t="shared" si="2"/>
        <v>550000</v>
      </c>
      <c r="J9" s="71">
        <f t="shared" si="3"/>
        <v>0</v>
      </c>
      <c r="K9" s="69" t="s">
        <v>175</v>
      </c>
    </row>
    <row r="10" spans="1:11" ht="13.5" thickBot="1" x14ac:dyDescent="0.25">
      <c r="A10" t="s">
        <v>12</v>
      </c>
      <c r="B10" s="13" t="s">
        <v>98</v>
      </c>
      <c r="C10" s="7">
        <v>800000</v>
      </c>
      <c r="D10" s="8">
        <v>700000</v>
      </c>
      <c r="E10" s="7">
        <f t="shared" si="0"/>
        <v>0</v>
      </c>
      <c r="F10" s="8">
        <f t="shared" si="1"/>
        <v>100000</v>
      </c>
      <c r="G10" s="7">
        <v>100000</v>
      </c>
      <c r="H10" s="8">
        <v>30000</v>
      </c>
      <c r="I10" s="82">
        <f t="shared" si="2"/>
        <v>0</v>
      </c>
      <c r="J10" s="72">
        <f t="shared" si="3"/>
        <v>30000</v>
      </c>
      <c r="K10" s="69" t="s">
        <v>174</v>
      </c>
    </row>
    <row r="11" spans="1:11" ht="13.5" thickBot="1" x14ac:dyDescent="0.25">
      <c r="A11" t="s">
        <v>13</v>
      </c>
      <c r="B11" s="13" t="s">
        <v>133</v>
      </c>
      <c r="C11" s="11">
        <v>250000</v>
      </c>
      <c r="D11" s="8">
        <v>400000</v>
      </c>
      <c r="E11" s="7">
        <f t="shared" si="0"/>
        <v>150000</v>
      </c>
      <c r="F11" s="8">
        <f t="shared" si="1"/>
        <v>0</v>
      </c>
      <c r="G11" s="7">
        <v>30000</v>
      </c>
      <c r="H11" s="8">
        <f>40000+40000</f>
        <v>80000</v>
      </c>
      <c r="I11" s="72">
        <f>IF(E11-F11+G11-H11&gt;0,E11-F11+G11-H11,0)+50000</f>
        <v>150000</v>
      </c>
      <c r="J11" s="72">
        <v>50000</v>
      </c>
      <c r="K11" s="69" t="s">
        <v>214</v>
      </c>
    </row>
    <row r="12" spans="1:11" ht="13.5" thickBot="1" x14ac:dyDescent="0.25">
      <c r="A12" t="s">
        <v>14</v>
      </c>
      <c r="B12" s="13" t="s">
        <v>99</v>
      </c>
      <c r="C12" s="7">
        <v>450000</v>
      </c>
      <c r="D12" s="8">
        <v>250000</v>
      </c>
      <c r="E12" s="7">
        <f t="shared" si="0"/>
        <v>0</v>
      </c>
      <c r="F12" s="8">
        <f t="shared" si="1"/>
        <v>200000</v>
      </c>
      <c r="G12" s="7">
        <v>100000</v>
      </c>
      <c r="H12" s="8">
        <v>30000</v>
      </c>
      <c r="I12" s="82">
        <f t="shared" ref="I12:I31" si="4">IF(E12-F12+G12-H12&gt;0,E12-F12+G12-H12,0)</f>
        <v>0</v>
      </c>
      <c r="J12" s="72">
        <f t="shared" ref="J12:J31" si="5">IF(F12+H12-E12-G12&gt;0,F12+H12-E12-G12,0)</f>
        <v>130000</v>
      </c>
      <c r="K12" s="69" t="s">
        <v>174</v>
      </c>
    </row>
    <row r="13" spans="1:11" x14ac:dyDescent="0.2">
      <c r="A13" t="s">
        <v>10</v>
      </c>
      <c r="B13" s="13" t="s">
        <v>100</v>
      </c>
      <c r="C13" s="7">
        <v>0</v>
      </c>
      <c r="D13" s="8">
        <v>100000</v>
      </c>
      <c r="E13" s="7">
        <f t="shared" si="0"/>
        <v>100000</v>
      </c>
      <c r="F13" s="8">
        <f t="shared" si="1"/>
        <v>0</v>
      </c>
      <c r="G13" s="7"/>
      <c r="H13" s="8">
        <v>100000</v>
      </c>
      <c r="I13" s="7">
        <f t="shared" si="4"/>
        <v>0</v>
      </c>
      <c r="J13" s="8">
        <f t="shared" si="5"/>
        <v>0</v>
      </c>
    </row>
    <row r="14" spans="1:11" ht="13.5" thickBot="1" x14ac:dyDescent="0.25">
      <c r="A14" t="s">
        <v>15</v>
      </c>
      <c r="B14" s="13" t="s">
        <v>102</v>
      </c>
      <c r="C14" s="7">
        <v>600000</v>
      </c>
      <c r="D14" s="8">
        <v>500000</v>
      </c>
      <c r="E14" s="7">
        <f t="shared" si="0"/>
        <v>0</v>
      </c>
      <c r="F14" s="8">
        <f t="shared" si="1"/>
        <v>100000</v>
      </c>
      <c r="G14" s="7">
        <v>100000</v>
      </c>
      <c r="H14" s="8"/>
      <c r="I14" s="7">
        <f t="shared" si="4"/>
        <v>0</v>
      </c>
      <c r="J14" s="8">
        <f t="shared" si="5"/>
        <v>0</v>
      </c>
    </row>
    <row r="15" spans="1:11" ht="13.5" thickBot="1" x14ac:dyDescent="0.25">
      <c r="A15" s="13" t="s">
        <v>101</v>
      </c>
      <c r="B15" s="13" t="s">
        <v>106</v>
      </c>
      <c r="C15" s="7">
        <v>300000</v>
      </c>
      <c r="D15" s="8">
        <v>20000</v>
      </c>
      <c r="E15" s="7">
        <f t="shared" si="0"/>
        <v>0</v>
      </c>
      <c r="F15" s="8">
        <f t="shared" si="1"/>
        <v>280000</v>
      </c>
      <c r="G15" s="7">
        <v>150000</v>
      </c>
      <c r="H15" s="8"/>
      <c r="I15" s="82">
        <f t="shared" si="4"/>
        <v>0</v>
      </c>
      <c r="J15" s="72">
        <f t="shared" si="5"/>
        <v>130000</v>
      </c>
      <c r="K15" s="69" t="s">
        <v>176</v>
      </c>
    </row>
    <row r="16" spans="1:11" x14ac:dyDescent="0.2">
      <c r="A16" s="13" t="s">
        <v>104</v>
      </c>
      <c r="B16" s="13" t="s">
        <v>103</v>
      </c>
      <c r="C16" s="7">
        <v>120000</v>
      </c>
      <c r="D16" s="8">
        <v>150000</v>
      </c>
      <c r="E16" s="7">
        <f t="shared" si="0"/>
        <v>30000</v>
      </c>
      <c r="F16" s="8">
        <f t="shared" si="1"/>
        <v>0</v>
      </c>
      <c r="G16" s="7"/>
      <c r="H16" s="8">
        <v>30000</v>
      </c>
      <c r="I16" s="7">
        <f t="shared" si="4"/>
        <v>0</v>
      </c>
      <c r="J16" s="8">
        <f t="shared" si="5"/>
        <v>0</v>
      </c>
    </row>
    <row r="17" spans="1:11" x14ac:dyDescent="0.2">
      <c r="A17" s="13" t="s">
        <v>144</v>
      </c>
      <c r="B17" s="13"/>
      <c r="C17" s="7">
        <v>50000</v>
      </c>
      <c r="D17" s="8">
        <v>20000</v>
      </c>
      <c r="E17" s="7">
        <f t="shared" si="0"/>
        <v>0</v>
      </c>
      <c r="F17" s="8">
        <f t="shared" si="1"/>
        <v>30000</v>
      </c>
      <c r="G17" s="7">
        <v>30000</v>
      </c>
      <c r="H17" s="8"/>
      <c r="I17" s="7">
        <f t="shared" si="4"/>
        <v>0</v>
      </c>
      <c r="J17" s="8">
        <f t="shared" si="5"/>
        <v>0</v>
      </c>
    </row>
    <row r="18" spans="1:11" ht="13.5" thickBot="1" x14ac:dyDescent="0.25">
      <c r="A18" s="13" t="s">
        <v>105</v>
      </c>
      <c r="C18" s="7">
        <v>0</v>
      </c>
      <c r="D18" s="8">
        <v>150000</v>
      </c>
      <c r="E18" s="7">
        <f t="shared" si="0"/>
        <v>150000</v>
      </c>
      <c r="F18" s="8">
        <f t="shared" si="1"/>
        <v>0</v>
      </c>
      <c r="G18" s="7"/>
      <c r="H18" s="8">
        <v>150000</v>
      </c>
      <c r="I18" s="7">
        <f t="shared" si="4"/>
        <v>0</v>
      </c>
      <c r="J18" s="8">
        <f t="shared" si="5"/>
        <v>0</v>
      </c>
    </row>
    <row r="19" spans="1:11" ht="13.5" thickBot="1" x14ac:dyDescent="0.25">
      <c r="A19" t="s">
        <v>16</v>
      </c>
      <c r="C19" s="7">
        <v>800000</v>
      </c>
      <c r="D19" s="8">
        <v>600000</v>
      </c>
      <c r="E19" s="7">
        <f t="shared" si="0"/>
        <v>0</v>
      </c>
      <c r="F19" s="8">
        <f t="shared" si="1"/>
        <v>200000</v>
      </c>
      <c r="G19" s="7"/>
      <c r="H19" s="8"/>
      <c r="I19" s="82">
        <f t="shared" si="4"/>
        <v>0</v>
      </c>
      <c r="J19" s="72">
        <f t="shared" si="5"/>
        <v>200000</v>
      </c>
      <c r="K19" s="69" t="s">
        <v>162</v>
      </c>
    </row>
    <row r="20" spans="1:11" ht="13.5" thickBot="1" x14ac:dyDescent="0.25">
      <c r="A20" t="s">
        <v>17</v>
      </c>
      <c r="C20" s="7">
        <v>750000</v>
      </c>
      <c r="D20" s="8">
        <v>1150000</v>
      </c>
      <c r="E20" s="7">
        <f t="shared" si="0"/>
        <v>400000</v>
      </c>
      <c r="F20" s="8">
        <f t="shared" si="1"/>
        <v>0</v>
      </c>
      <c r="G20" s="7"/>
      <c r="H20" s="8"/>
      <c r="I20" s="72">
        <f t="shared" si="4"/>
        <v>400000</v>
      </c>
      <c r="J20" s="71">
        <f t="shared" si="5"/>
        <v>0</v>
      </c>
      <c r="K20" s="69" t="s">
        <v>162</v>
      </c>
    </row>
    <row r="21" spans="1:11" ht="13.5" thickBot="1" x14ac:dyDescent="0.25">
      <c r="A21" t="s">
        <v>213</v>
      </c>
      <c r="C21" s="7">
        <v>200000</v>
      </c>
      <c r="D21" s="8">
        <v>100000</v>
      </c>
      <c r="E21" s="7">
        <f t="shared" si="0"/>
        <v>0</v>
      </c>
      <c r="F21" s="8">
        <f t="shared" si="1"/>
        <v>100000</v>
      </c>
      <c r="G21" s="7"/>
      <c r="H21" s="8"/>
      <c r="I21" s="82">
        <f t="shared" si="4"/>
        <v>0</v>
      </c>
      <c r="J21" s="72">
        <f t="shared" si="5"/>
        <v>100000</v>
      </c>
      <c r="K21" s="69" t="s">
        <v>162</v>
      </c>
    </row>
    <row r="22" spans="1:11" ht="13.5" thickBot="1" x14ac:dyDescent="0.25">
      <c r="A22" t="s">
        <v>18</v>
      </c>
      <c r="B22" s="13" t="s">
        <v>107</v>
      </c>
      <c r="C22" s="7">
        <v>1300000</v>
      </c>
      <c r="D22" s="8">
        <v>800000</v>
      </c>
      <c r="E22" s="7">
        <f t="shared" si="0"/>
        <v>0</v>
      </c>
      <c r="F22" s="8">
        <f t="shared" si="1"/>
        <v>500000</v>
      </c>
      <c r="G22" s="7"/>
      <c r="H22" s="8">
        <v>50000</v>
      </c>
      <c r="I22" s="82">
        <f t="shared" si="4"/>
        <v>0</v>
      </c>
      <c r="J22" s="72">
        <f t="shared" si="5"/>
        <v>550000</v>
      </c>
      <c r="K22" s="69" t="s">
        <v>163</v>
      </c>
    </row>
    <row r="23" spans="1:11" ht="13.5" thickBot="1" x14ac:dyDescent="0.25">
      <c r="A23" s="13" t="s">
        <v>115</v>
      </c>
      <c r="B23" s="13"/>
      <c r="C23" s="7">
        <v>500000</v>
      </c>
      <c r="D23" s="8">
        <v>600000</v>
      </c>
      <c r="E23" s="7">
        <f t="shared" si="0"/>
        <v>100000</v>
      </c>
      <c r="F23" s="8">
        <f t="shared" si="1"/>
        <v>0</v>
      </c>
      <c r="G23" s="7"/>
      <c r="H23" s="8">
        <v>60000</v>
      </c>
      <c r="I23" s="72">
        <f t="shared" si="4"/>
        <v>40000</v>
      </c>
      <c r="J23" s="71">
        <f t="shared" si="5"/>
        <v>0</v>
      </c>
      <c r="K23" s="69" t="s">
        <v>163</v>
      </c>
    </row>
    <row r="24" spans="1:11" ht="13.5" thickBot="1" x14ac:dyDescent="0.25">
      <c r="A24" s="13" t="s">
        <v>119</v>
      </c>
      <c r="C24" s="7">
        <v>90000</v>
      </c>
      <c r="D24" s="8">
        <v>50000</v>
      </c>
      <c r="E24" s="7">
        <f t="shared" si="0"/>
        <v>0</v>
      </c>
      <c r="F24" s="8">
        <f t="shared" si="1"/>
        <v>40000</v>
      </c>
      <c r="G24" s="7"/>
      <c r="H24" s="8"/>
      <c r="I24" s="82">
        <f t="shared" si="4"/>
        <v>0</v>
      </c>
      <c r="J24" s="72">
        <f t="shared" si="5"/>
        <v>40000</v>
      </c>
      <c r="K24" s="69" t="s">
        <v>167</v>
      </c>
    </row>
    <row r="25" spans="1:11" ht="13.5" thickBot="1" x14ac:dyDescent="0.25">
      <c r="A25" s="13" t="s">
        <v>109</v>
      </c>
      <c r="C25" s="7">
        <v>40000</v>
      </c>
      <c r="D25" s="8">
        <v>0</v>
      </c>
      <c r="E25" s="7">
        <f t="shared" si="0"/>
        <v>0</v>
      </c>
      <c r="F25" s="8">
        <f t="shared" si="1"/>
        <v>40000</v>
      </c>
      <c r="G25" s="7">
        <v>40000</v>
      </c>
      <c r="H25" s="8"/>
      <c r="I25" s="7">
        <f t="shared" si="4"/>
        <v>0</v>
      </c>
      <c r="J25" s="8">
        <f t="shared" si="5"/>
        <v>0</v>
      </c>
    </row>
    <row r="26" spans="1:11" ht="13.5" thickBot="1" x14ac:dyDescent="0.25">
      <c r="A26" t="s">
        <v>19</v>
      </c>
      <c r="C26" s="7">
        <v>250000</v>
      </c>
      <c r="D26" s="8">
        <v>40000</v>
      </c>
      <c r="E26" s="7">
        <f t="shared" si="0"/>
        <v>0</v>
      </c>
      <c r="F26" s="8">
        <f t="shared" si="1"/>
        <v>210000</v>
      </c>
      <c r="G26" s="7"/>
      <c r="H26" s="8"/>
      <c r="I26" s="82">
        <f t="shared" si="4"/>
        <v>0</v>
      </c>
      <c r="J26" s="72">
        <f t="shared" si="5"/>
        <v>210000</v>
      </c>
      <c r="K26" s="69" t="s">
        <v>167</v>
      </c>
    </row>
    <row r="27" spans="1:11" ht="13.5" thickBot="1" x14ac:dyDescent="0.25">
      <c r="A27" s="13" t="s">
        <v>20</v>
      </c>
      <c r="C27" s="7">
        <v>470000</v>
      </c>
      <c r="D27" s="8">
        <v>400000</v>
      </c>
      <c r="E27" s="7">
        <f t="shared" si="0"/>
        <v>0</v>
      </c>
      <c r="F27" s="8">
        <f t="shared" si="1"/>
        <v>70000</v>
      </c>
      <c r="G27" s="7"/>
      <c r="H27" s="8"/>
      <c r="I27" s="92">
        <f t="shared" si="4"/>
        <v>0</v>
      </c>
      <c r="J27" s="93">
        <f t="shared" si="5"/>
        <v>70000</v>
      </c>
      <c r="K27" s="69" t="s">
        <v>219</v>
      </c>
    </row>
    <row r="28" spans="1:11" ht="13.5" thickBot="1" x14ac:dyDescent="0.25">
      <c r="A28" s="13" t="s">
        <v>149</v>
      </c>
      <c r="C28" s="7">
        <v>130000</v>
      </c>
      <c r="D28" s="8">
        <v>100000</v>
      </c>
      <c r="E28" s="7">
        <f t="shared" si="0"/>
        <v>0</v>
      </c>
      <c r="F28" s="8">
        <f t="shared" si="1"/>
        <v>30000</v>
      </c>
      <c r="G28" s="7">
        <v>50000</v>
      </c>
      <c r="H28" s="8"/>
      <c r="I28" s="93">
        <f t="shared" si="4"/>
        <v>20000</v>
      </c>
      <c r="J28" s="94">
        <f t="shared" si="5"/>
        <v>0</v>
      </c>
      <c r="K28" s="69" t="s">
        <v>219</v>
      </c>
    </row>
    <row r="29" spans="1:11" ht="13.5" thickBot="1" x14ac:dyDescent="0.25">
      <c r="A29" t="s">
        <v>21</v>
      </c>
      <c r="C29" s="7">
        <v>40000</v>
      </c>
      <c r="D29" s="8">
        <v>50000</v>
      </c>
      <c r="E29" s="7">
        <f t="shared" si="0"/>
        <v>10000</v>
      </c>
      <c r="F29" s="8">
        <f t="shared" si="1"/>
        <v>0</v>
      </c>
      <c r="G29" s="7"/>
      <c r="H29" s="8"/>
      <c r="I29" s="93">
        <f t="shared" si="4"/>
        <v>10000</v>
      </c>
      <c r="J29" s="94">
        <f t="shared" si="5"/>
        <v>0</v>
      </c>
      <c r="K29" s="69" t="s">
        <v>219</v>
      </c>
    </row>
    <row r="30" spans="1:11" ht="13.5" thickBot="1" x14ac:dyDescent="0.25">
      <c r="A30" s="13" t="s">
        <v>108</v>
      </c>
      <c r="B30" t="s">
        <v>138</v>
      </c>
      <c r="C30" s="7">
        <v>90000</v>
      </c>
      <c r="D30" s="8">
        <v>30000</v>
      </c>
      <c r="E30" s="7">
        <f t="shared" si="0"/>
        <v>0</v>
      </c>
      <c r="F30" s="8">
        <f t="shared" si="1"/>
        <v>60000</v>
      </c>
      <c r="G30" s="7"/>
      <c r="H30" s="8"/>
      <c r="I30" s="82">
        <f t="shared" si="4"/>
        <v>0</v>
      </c>
      <c r="J30" s="72">
        <f t="shared" si="5"/>
        <v>60000</v>
      </c>
      <c r="K30" s="69" t="s">
        <v>168</v>
      </c>
    </row>
    <row r="31" spans="1:11" ht="13.5" thickBot="1" x14ac:dyDescent="0.25">
      <c r="A31" s="13" t="s">
        <v>124</v>
      </c>
      <c r="B31" t="s">
        <v>137</v>
      </c>
      <c r="C31" s="7">
        <v>80000</v>
      </c>
      <c r="D31" s="8">
        <v>150000</v>
      </c>
      <c r="E31" s="7">
        <f t="shared" si="0"/>
        <v>70000</v>
      </c>
      <c r="F31" s="8">
        <f t="shared" si="1"/>
        <v>0</v>
      </c>
      <c r="G31" s="7"/>
      <c r="H31" s="8"/>
      <c r="I31" s="72">
        <f t="shared" si="4"/>
        <v>70000</v>
      </c>
      <c r="J31" s="71">
        <f t="shared" si="5"/>
        <v>0</v>
      </c>
      <c r="K31" s="69" t="s">
        <v>165</v>
      </c>
    </row>
    <row r="32" spans="1:11" x14ac:dyDescent="0.2">
      <c r="A32" s="32" t="s">
        <v>22</v>
      </c>
      <c r="B32" s="22"/>
      <c r="C32" s="33">
        <f>SUM(C3:C31)</f>
        <v>8650000</v>
      </c>
      <c r="D32" s="34">
        <f>SUM(D3:D31)</f>
        <v>8030000</v>
      </c>
      <c r="E32" s="35"/>
      <c r="F32" s="36"/>
      <c r="G32" s="35"/>
      <c r="H32" s="36"/>
      <c r="I32" s="35"/>
      <c r="J32" s="36"/>
      <c r="K32" s="70"/>
    </row>
    <row r="33" spans="1:11" ht="13.5" thickBot="1" x14ac:dyDescent="0.25">
      <c r="C33" s="7"/>
      <c r="D33" s="8"/>
      <c r="E33" s="7"/>
      <c r="F33" s="8"/>
      <c r="G33" s="7"/>
      <c r="H33" s="8"/>
      <c r="I33" s="7"/>
      <c r="J33" s="8"/>
    </row>
    <row r="34" spans="1:11" ht="13.5" thickBot="1" x14ac:dyDescent="0.25">
      <c r="A34" t="s">
        <v>23</v>
      </c>
      <c r="C34" s="11">
        <v>1500000</v>
      </c>
      <c r="D34" s="12">
        <v>1000000</v>
      </c>
      <c r="E34" s="7">
        <f>IF(C34&gt;D34,C34-D34,0)</f>
        <v>500000</v>
      </c>
      <c r="F34" s="8">
        <f>IF(D34&gt;C34,D34-C34,0)</f>
        <v>0</v>
      </c>
      <c r="G34" s="7"/>
      <c r="H34" s="8">
        <f>250000+100000</f>
        <v>350000</v>
      </c>
      <c r="I34" s="72">
        <f t="shared" ref="I34:I40" si="6">IF(E34-F34+G34-H34&gt;0,E34-F34+G34-H34,0)</f>
        <v>150000</v>
      </c>
      <c r="J34" s="71">
        <f t="shared" ref="J34:J41" si="7">IF(F34+H34-E34-G34&gt;0,F34+H34-E34-G34,0)</f>
        <v>0</v>
      </c>
      <c r="K34" s="69" t="s">
        <v>183</v>
      </c>
    </row>
    <row r="35" spans="1:11" x14ac:dyDescent="0.2">
      <c r="A35" t="s">
        <v>24</v>
      </c>
      <c r="C35" s="7">
        <v>200000</v>
      </c>
      <c r="D35" s="8">
        <v>0</v>
      </c>
      <c r="E35" s="7">
        <f t="shared" ref="E35:E41" si="8">IF(C35&gt;D35,C35-D35,0)</f>
        <v>200000</v>
      </c>
      <c r="F35" s="8">
        <f t="shared" ref="F35:F41" si="9">IF(D35&gt;C35,D35-C35,0)</f>
        <v>0</v>
      </c>
      <c r="G35" s="7"/>
      <c r="H35" s="8">
        <v>200000</v>
      </c>
      <c r="I35" s="7">
        <f t="shared" si="6"/>
        <v>0</v>
      </c>
      <c r="J35" s="8">
        <f t="shared" si="7"/>
        <v>0</v>
      </c>
    </row>
    <row r="36" spans="1:11" x14ac:dyDescent="0.2">
      <c r="A36" t="s">
        <v>135</v>
      </c>
      <c r="C36" s="7">
        <v>400000</v>
      </c>
      <c r="D36" s="8">
        <v>300000</v>
      </c>
      <c r="E36" s="7">
        <f t="shared" si="8"/>
        <v>100000</v>
      </c>
      <c r="F36" s="8">
        <f t="shared" si="9"/>
        <v>0</v>
      </c>
      <c r="G36" s="7"/>
      <c r="H36" s="8">
        <v>100000</v>
      </c>
      <c r="I36" s="7">
        <f>IF(E36-F36+G36-H36&gt;0,E36-F36+G36-H36,0)</f>
        <v>0</v>
      </c>
      <c r="J36" s="8">
        <f>IF(F36+H36-E36-G36&gt;0,F36+H36-E36-G36,0)</f>
        <v>0</v>
      </c>
    </row>
    <row r="37" spans="1:11" x14ac:dyDescent="0.2">
      <c r="A37" t="s">
        <v>25</v>
      </c>
      <c r="C37" s="7">
        <v>100000</v>
      </c>
      <c r="D37" s="8">
        <v>60000</v>
      </c>
      <c r="E37" s="7">
        <f t="shared" si="8"/>
        <v>40000</v>
      </c>
      <c r="F37" s="8">
        <f t="shared" si="9"/>
        <v>0</v>
      </c>
      <c r="G37" s="7"/>
      <c r="H37" s="8">
        <v>40000</v>
      </c>
      <c r="I37" s="7">
        <f t="shared" si="6"/>
        <v>0</v>
      </c>
      <c r="J37" s="8">
        <f t="shared" si="7"/>
        <v>0</v>
      </c>
    </row>
    <row r="38" spans="1:11" x14ac:dyDescent="0.2">
      <c r="A38" s="13" t="s">
        <v>195</v>
      </c>
      <c r="C38" s="7">
        <v>50000</v>
      </c>
      <c r="D38" s="8">
        <v>20000</v>
      </c>
      <c r="E38" s="7">
        <f t="shared" si="8"/>
        <v>30000</v>
      </c>
      <c r="F38" s="8">
        <f t="shared" si="9"/>
        <v>0</v>
      </c>
      <c r="G38" s="7"/>
      <c r="H38" s="8">
        <v>30000</v>
      </c>
      <c r="I38" s="7">
        <f>IF(E38-F38+G38-H38&gt;0,E38-F38+G38-H38,0)</f>
        <v>0</v>
      </c>
      <c r="J38" s="8">
        <f>IF(F38+H38-E38-G38&gt;0,F38+H38-E38-G38,0)</f>
        <v>0</v>
      </c>
    </row>
    <row r="39" spans="1:11" x14ac:dyDescent="0.2">
      <c r="A39" s="13" t="s">
        <v>193</v>
      </c>
      <c r="C39" s="7">
        <v>200000</v>
      </c>
      <c r="D39" s="8">
        <v>0</v>
      </c>
      <c r="E39" s="7">
        <f t="shared" si="8"/>
        <v>200000</v>
      </c>
      <c r="F39" s="8">
        <f t="shared" si="9"/>
        <v>0</v>
      </c>
      <c r="G39" s="7"/>
      <c r="H39" s="8">
        <v>200000</v>
      </c>
      <c r="I39" s="7">
        <f t="shared" si="6"/>
        <v>0</v>
      </c>
      <c r="J39" s="8">
        <f t="shared" si="7"/>
        <v>0</v>
      </c>
    </row>
    <row r="40" spans="1:11" ht="13.5" thickBot="1" x14ac:dyDescent="0.25">
      <c r="A40" t="s">
        <v>142</v>
      </c>
      <c r="B40" t="s">
        <v>139</v>
      </c>
      <c r="C40" s="7">
        <v>0</v>
      </c>
      <c r="D40" s="8">
        <v>300000</v>
      </c>
      <c r="E40" s="7">
        <f t="shared" si="8"/>
        <v>0</v>
      </c>
      <c r="F40" s="8">
        <f t="shared" si="9"/>
        <v>300000</v>
      </c>
      <c r="G40" s="7">
        <v>240000</v>
      </c>
      <c r="H40" s="8"/>
      <c r="I40" s="7">
        <f t="shared" si="6"/>
        <v>0</v>
      </c>
      <c r="J40" s="83">
        <f t="shared" si="7"/>
        <v>60000</v>
      </c>
      <c r="K40" s="69" t="s">
        <v>184</v>
      </c>
    </row>
    <row r="41" spans="1:11" ht="13.5" thickBot="1" x14ac:dyDescent="0.25">
      <c r="A41" t="s">
        <v>141</v>
      </c>
      <c r="C41" s="7">
        <f>SUM(C42:C74)</f>
        <v>400000</v>
      </c>
      <c r="D41" s="8">
        <v>0</v>
      </c>
      <c r="E41" s="72">
        <f t="shared" si="8"/>
        <v>400000</v>
      </c>
      <c r="F41" s="71">
        <f t="shared" si="9"/>
        <v>0</v>
      </c>
      <c r="G41" s="7"/>
      <c r="H41" s="8"/>
      <c r="I41" s="7">
        <f>SUM(I42:I74)-SUM(J42:J74)</f>
        <v>1050000</v>
      </c>
      <c r="J41" s="8">
        <f t="shared" si="7"/>
        <v>0</v>
      </c>
      <c r="K41" s="69" t="s">
        <v>152</v>
      </c>
    </row>
    <row r="42" spans="1:11" x14ac:dyDescent="0.2">
      <c r="A42" s="73" t="s">
        <v>33</v>
      </c>
      <c r="B42" s="74"/>
      <c r="C42" s="75">
        <v>27000000</v>
      </c>
      <c r="D42" s="76"/>
      <c r="E42" s="75">
        <f>IF(C42&gt;0,C42,0)</f>
        <v>27000000</v>
      </c>
      <c r="F42" s="76">
        <f>IF(C42&lt;0,-C42,0)</f>
        <v>0</v>
      </c>
      <c r="G42" s="75"/>
      <c r="H42" s="76"/>
      <c r="I42" s="75">
        <f>IF(E42+G42-F42-H42&gt;0,E42+G42-F42-H42,0)</f>
        <v>27000000</v>
      </c>
      <c r="J42" s="76">
        <f>IF(H42+F42-G42-E42&gt;0,H42+F42-G42-E42,0)</f>
        <v>0</v>
      </c>
      <c r="K42" s="77"/>
    </row>
    <row r="43" spans="1:11" x14ac:dyDescent="0.2">
      <c r="A43" s="73" t="s">
        <v>132</v>
      </c>
      <c r="B43" s="74"/>
      <c r="C43" s="75">
        <v>100000</v>
      </c>
      <c r="D43" s="76"/>
      <c r="E43" s="75">
        <f>IF(C43&gt;0,C43,0)</f>
        <v>100000</v>
      </c>
      <c r="F43" s="76">
        <f>IF(C43&lt;0,-C43,0)</f>
        <v>0</v>
      </c>
      <c r="G43" s="75"/>
      <c r="H43" s="76"/>
      <c r="I43" s="75">
        <f>IF(E43+G43-F43-H43&gt;0,E43+G43-F43-H43,0)</f>
        <v>100000</v>
      </c>
      <c r="J43" s="76">
        <f>IF(H43+F43-G43-E43&gt;0,H43+F43-G43-E43,0)</f>
        <v>0</v>
      </c>
      <c r="K43" s="77"/>
    </row>
    <row r="44" spans="1:11" x14ac:dyDescent="0.2">
      <c r="A44" s="73" t="s">
        <v>48</v>
      </c>
      <c r="B44" s="74"/>
      <c r="C44" s="75">
        <v>-400000</v>
      </c>
      <c r="D44" s="76"/>
      <c r="E44" s="75">
        <f t="shared" ref="E44:E74" si="10">IF(C44&gt;0,C44,0)</f>
        <v>0</v>
      </c>
      <c r="F44" s="76">
        <f t="shared" ref="F44:F74" si="11">IF(C44&lt;0,-C44,0)</f>
        <v>400000</v>
      </c>
      <c r="G44" s="75"/>
      <c r="H44" s="76"/>
      <c r="I44" s="75">
        <f t="shared" ref="I44:I74" si="12">IF(E44+G44-F44-H44&gt;0,E44+G44-F44-H44,0)</f>
        <v>0</v>
      </c>
      <c r="J44" s="76">
        <f t="shared" ref="J44:J74" si="13">IF(H44+F44-G44-E44&gt;0,H44+F44-G44-E44,0)</f>
        <v>400000</v>
      </c>
      <c r="K44" s="77"/>
    </row>
    <row r="45" spans="1:11" ht="13.5" thickBot="1" x14ac:dyDescent="0.25">
      <c r="A45" s="73" t="s">
        <v>111</v>
      </c>
      <c r="B45" s="78"/>
      <c r="C45" s="75">
        <v>270000</v>
      </c>
      <c r="D45" s="76"/>
      <c r="E45" s="75">
        <f t="shared" si="10"/>
        <v>270000</v>
      </c>
      <c r="F45" s="76">
        <f t="shared" si="11"/>
        <v>0</v>
      </c>
      <c r="G45" s="75"/>
      <c r="H45" s="76"/>
      <c r="I45" s="75">
        <f t="shared" si="12"/>
        <v>270000</v>
      </c>
      <c r="J45" s="76">
        <f t="shared" si="13"/>
        <v>0</v>
      </c>
      <c r="K45" s="77"/>
    </row>
    <row r="46" spans="1:11" ht="13.5" thickBot="1" x14ac:dyDescent="0.25">
      <c r="A46" s="73" t="s">
        <v>201</v>
      </c>
      <c r="B46" s="78"/>
      <c r="C46" s="75">
        <v>30000</v>
      </c>
      <c r="D46" s="76"/>
      <c r="E46" s="79">
        <f t="shared" si="10"/>
        <v>30000</v>
      </c>
      <c r="F46" s="80">
        <f t="shared" si="11"/>
        <v>0</v>
      </c>
      <c r="G46" s="75"/>
      <c r="H46" s="76">
        <v>30000</v>
      </c>
      <c r="I46" s="75">
        <f>IF(E46+G46-F46-H46&gt;0,E46+G46-F46-H46,0)</f>
        <v>0</v>
      </c>
      <c r="J46" s="76">
        <f>IF(H46+F46-G46-E46&gt;0,H46+F46-G46-E46,0)</f>
        <v>0</v>
      </c>
      <c r="K46" s="77" t="s">
        <v>199</v>
      </c>
    </row>
    <row r="47" spans="1:11" x14ac:dyDescent="0.2">
      <c r="A47" s="73" t="s">
        <v>34</v>
      </c>
      <c r="B47" s="74"/>
      <c r="C47" s="75">
        <v>-20500000</v>
      </c>
      <c r="D47" s="76"/>
      <c r="E47" s="75">
        <f t="shared" si="10"/>
        <v>0</v>
      </c>
      <c r="F47" s="76">
        <f t="shared" si="11"/>
        <v>20500000</v>
      </c>
      <c r="G47" s="75"/>
      <c r="H47" s="76"/>
      <c r="I47" s="75">
        <f t="shared" si="12"/>
        <v>0</v>
      </c>
      <c r="J47" s="76">
        <f t="shared" si="13"/>
        <v>20500000</v>
      </c>
      <c r="K47" s="77"/>
    </row>
    <row r="48" spans="1:11" x14ac:dyDescent="0.2">
      <c r="A48" s="73" t="s">
        <v>35</v>
      </c>
      <c r="B48" s="74"/>
      <c r="C48" s="75">
        <v>-1500000</v>
      </c>
      <c r="D48" s="76"/>
      <c r="E48" s="75">
        <f t="shared" si="10"/>
        <v>0</v>
      </c>
      <c r="F48" s="76">
        <f t="shared" si="11"/>
        <v>1500000</v>
      </c>
      <c r="G48" s="75"/>
      <c r="H48" s="76"/>
      <c r="I48" s="75">
        <f t="shared" si="12"/>
        <v>0</v>
      </c>
      <c r="J48" s="76">
        <f t="shared" si="13"/>
        <v>1500000</v>
      </c>
      <c r="K48" s="77"/>
    </row>
    <row r="49" spans="1:11" x14ac:dyDescent="0.2">
      <c r="A49" s="73" t="s">
        <v>36</v>
      </c>
      <c r="B49" s="74"/>
      <c r="C49" s="75">
        <v>-750000</v>
      </c>
      <c r="D49" s="76"/>
      <c r="E49" s="75">
        <f t="shared" si="10"/>
        <v>0</v>
      </c>
      <c r="F49" s="76">
        <f t="shared" si="11"/>
        <v>750000</v>
      </c>
      <c r="G49" s="75"/>
      <c r="H49" s="76"/>
      <c r="I49" s="75">
        <f t="shared" si="12"/>
        <v>0</v>
      </c>
      <c r="J49" s="76">
        <f t="shared" si="13"/>
        <v>750000</v>
      </c>
      <c r="K49" s="77"/>
    </row>
    <row r="50" spans="1:11" x14ac:dyDescent="0.2">
      <c r="A50" s="73" t="s">
        <v>37</v>
      </c>
      <c r="B50" s="74"/>
      <c r="C50" s="75">
        <v>-1500000</v>
      </c>
      <c r="D50" s="76"/>
      <c r="E50" s="75">
        <f t="shared" si="10"/>
        <v>0</v>
      </c>
      <c r="F50" s="76">
        <f t="shared" si="11"/>
        <v>1500000</v>
      </c>
      <c r="G50" s="75"/>
      <c r="H50" s="76"/>
      <c r="I50" s="75">
        <f t="shared" si="12"/>
        <v>0</v>
      </c>
      <c r="J50" s="76">
        <f t="shared" si="13"/>
        <v>1500000</v>
      </c>
      <c r="K50" s="77"/>
    </row>
    <row r="51" spans="1:11" ht="13.5" thickBot="1" x14ac:dyDescent="0.25">
      <c r="A51" s="73" t="s">
        <v>38</v>
      </c>
      <c r="B51" s="74"/>
      <c r="C51" s="75">
        <v>-800000</v>
      </c>
      <c r="D51" s="76"/>
      <c r="E51" s="75">
        <f t="shared" si="10"/>
        <v>0</v>
      </c>
      <c r="F51" s="76">
        <f t="shared" si="11"/>
        <v>800000</v>
      </c>
      <c r="G51" s="75"/>
      <c r="H51" s="76"/>
      <c r="I51" s="75">
        <f t="shared" si="12"/>
        <v>0</v>
      </c>
      <c r="J51" s="76">
        <f t="shared" si="13"/>
        <v>800000</v>
      </c>
      <c r="K51" s="77"/>
    </row>
    <row r="52" spans="1:11" ht="13.5" thickBot="1" x14ac:dyDescent="0.25">
      <c r="A52" s="73" t="s">
        <v>27</v>
      </c>
      <c r="B52" s="74"/>
      <c r="C52" s="75">
        <v>-100000</v>
      </c>
      <c r="D52" s="76"/>
      <c r="E52" s="75">
        <f t="shared" si="10"/>
        <v>0</v>
      </c>
      <c r="F52" s="76">
        <f t="shared" si="11"/>
        <v>100000</v>
      </c>
      <c r="G52" s="79">
        <v>100000</v>
      </c>
      <c r="H52" s="80"/>
      <c r="I52" s="75">
        <f t="shared" si="12"/>
        <v>0</v>
      </c>
      <c r="J52" s="76">
        <f t="shared" si="13"/>
        <v>0</v>
      </c>
      <c r="K52" s="77" t="s">
        <v>157</v>
      </c>
    </row>
    <row r="53" spans="1:11" ht="13.5" thickBot="1" x14ac:dyDescent="0.25">
      <c r="A53" s="73" t="s">
        <v>39</v>
      </c>
      <c r="B53" s="74"/>
      <c r="C53" s="75">
        <v>-400000</v>
      </c>
      <c r="D53" s="76"/>
      <c r="E53" s="75">
        <f t="shared" si="10"/>
        <v>0</v>
      </c>
      <c r="F53" s="76">
        <f t="shared" si="11"/>
        <v>400000</v>
      </c>
      <c r="G53" s="75"/>
      <c r="H53" s="76"/>
      <c r="I53" s="75">
        <f t="shared" si="12"/>
        <v>0</v>
      </c>
      <c r="J53" s="76">
        <f t="shared" si="13"/>
        <v>400000</v>
      </c>
      <c r="K53" s="77"/>
    </row>
    <row r="54" spans="1:11" ht="13.5" thickBot="1" x14ac:dyDescent="0.25">
      <c r="A54" s="73" t="s">
        <v>130</v>
      </c>
      <c r="B54" s="74"/>
      <c r="C54" s="75">
        <v>-40000</v>
      </c>
      <c r="D54" s="76"/>
      <c r="E54" s="75">
        <f t="shared" si="10"/>
        <v>0</v>
      </c>
      <c r="F54" s="76">
        <f t="shared" si="11"/>
        <v>40000</v>
      </c>
      <c r="G54" s="79">
        <v>40000</v>
      </c>
      <c r="H54" s="80"/>
      <c r="I54" s="75">
        <f t="shared" si="12"/>
        <v>0</v>
      </c>
      <c r="J54" s="76">
        <f t="shared" si="13"/>
        <v>0</v>
      </c>
      <c r="K54" s="77" t="s">
        <v>158</v>
      </c>
    </row>
    <row r="55" spans="1:11" ht="13.5" thickBot="1" x14ac:dyDescent="0.25">
      <c r="A55" s="73" t="s">
        <v>40</v>
      </c>
      <c r="B55" s="74"/>
      <c r="C55" s="75">
        <v>-20000</v>
      </c>
      <c r="D55" s="76"/>
      <c r="E55" s="75">
        <f t="shared" si="10"/>
        <v>0</v>
      </c>
      <c r="F55" s="76">
        <f t="shared" si="11"/>
        <v>20000</v>
      </c>
      <c r="G55" s="79">
        <v>20000</v>
      </c>
      <c r="H55" s="80"/>
      <c r="I55" s="75">
        <f t="shared" si="12"/>
        <v>0</v>
      </c>
      <c r="J55" s="76">
        <f t="shared" si="13"/>
        <v>0</v>
      </c>
      <c r="K55" s="77" t="s">
        <v>158</v>
      </c>
    </row>
    <row r="56" spans="1:11" ht="13.5" thickBot="1" x14ac:dyDescent="0.25">
      <c r="A56" s="73" t="s">
        <v>41</v>
      </c>
      <c r="B56" s="74"/>
      <c r="C56" s="75">
        <v>-30000</v>
      </c>
      <c r="D56" s="76"/>
      <c r="E56" s="75">
        <f t="shared" si="10"/>
        <v>0</v>
      </c>
      <c r="F56" s="76">
        <f t="shared" si="11"/>
        <v>30000</v>
      </c>
      <c r="G56" s="79">
        <v>30000</v>
      </c>
      <c r="H56" s="80"/>
      <c r="I56" s="75">
        <f t="shared" si="12"/>
        <v>0</v>
      </c>
      <c r="J56" s="76">
        <f t="shared" si="13"/>
        <v>0</v>
      </c>
      <c r="K56" s="77" t="s">
        <v>158</v>
      </c>
    </row>
    <row r="57" spans="1:11" ht="13.5" thickBot="1" x14ac:dyDescent="0.25">
      <c r="A57" s="73" t="s">
        <v>42</v>
      </c>
      <c r="B57" s="74"/>
      <c r="C57" s="75">
        <v>-50000</v>
      </c>
      <c r="D57" s="76"/>
      <c r="E57" s="75">
        <f t="shared" si="10"/>
        <v>0</v>
      </c>
      <c r="F57" s="76">
        <f t="shared" si="11"/>
        <v>50000</v>
      </c>
      <c r="G57" s="79">
        <v>50000</v>
      </c>
      <c r="H57" s="80"/>
      <c r="I57" s="75">
        <f t="shared" si="12"/>
        <v>0</v>
      </c>
      <c r="J57" s="76">
        <f t="shared" si="13"/>
        <v>0</v>
      </c>
      <c r="K57" s="77" t="s">
        <v>158</v>
      </c>
    </row>
    <row r="58" spans="1:11" ht="13.5" thickBot="1" x14ac:dyDescent="0.25">
      <c r="A58" s="73" t="s">
        <v>43</v>
      </c>
      <c r="B58" s="74"/>
      <c r="C58" s="75">
        <v>-30000</v>
      </c>
      <c r="D58" s="76"/>
      <c r="E58" s="75">
        <f t="shared" si="10"/>
        <v>0</v>
      </c>
      <c r="F58" s="76">
        <f t="shared" si="11"/>
        <v>30000</v>
      </c>
      <c r="G58" s="79">
        <v>30000</v>
      </c>
      <c r="H58" s="80"/>
      <c r="I58" s="75">
        <f t="shared" si="12"/>
        <v>0</v>
      </c>
      <c r="J58" s="76">
        <f t="shared" si="13"/>
        <v>0</v>
      </c>
      <c r="K58" s="77" t="s">
        <v>158</v>
      </c>
    </row>
    <row r="59" spans="1:11" ht="13.5" thickBot="1" x14ac:dyDescent="0.25">
      <c r="A59" s="73" t="s">
        <v>44</v>
      </c>
      <c r="B59" s="74"/>
      <c r="C59" s="75">
        <v>-40000</v>
      </c>
      <c r="D59" s="76"/>
      <c r="E59" s="75">
        <f t="shared" si="10"/>
        <v>0</v>
      </c>
      <c r="F59" s="76">
        <f t="shared" si="11"/>
        <v>40000</v>
      </c>
      <c r="G59" s="79">
        <v>40000</v>
      </c>
      <c r="H59" s="80"/>
      <c r="I59" s="75">
        <f t="shared" si="12"/>
        <v>0</v>
      </c>
      <c r="J59" s="76">
        <f t="shared" si="13"/>
        <v>0</v>
      </c>
      <c r="K59" s="77" t="s">
        <v>158</v>
      </c>
    </row>
    <row r="60" spans="1:11" ht="13.5" thickBot="1" x14ac:dyDescent="0.25">
      <c r="A60" s="73" t="s">
        <v>45</v>
      </c>
      <c r="B60" s="74"/>
      <c r="C60" s="75">
        <v>-30000</v>
      </c>
      <c r="D60" s="76"/>
      <c r="E60" s="75">
        <f t="shared" si="10"/>
        <v>0</v>
      </c>
      <c r="F60" s="76">
        <f t="shared" si="11"/>
        <v>30000</v>
      </c>
      <c r="G60" s="79">
        <v>30000</v>
      </c>
      <c r="H60" s="80"/>
      <c r="I60" s="75">
        <f t="shared" si="12"/>
        <v>0</v>
      </c>
      <c r="J60" s="76">
        <f t="shared" si="13"/>
        <v>0</v>
      </c>
      <c r="K60" s="77" t="s">
        <v>158</v>
      </c>
    </row>
    <row r="61" spans="1:11" ht="13.5" thickBot="1" x14ac:dyDescent="0.25">
      <c r="A61" s="73" t="s">
        <v>131</v>
      </c>
      <c r="B61" s="74"/>
      <c r="C61" s="75">
        <v>-50000</v>
      </c>
      <c r="D61" s="76"/>
      <c r="E61" s="75">
        <f t="shared" si="10"/>
        <v>0</v>
      </c>
      <c r="F61" s="76">
        <f t="shared" si="11"/>
        <v>50000</v>
      </c>
      <c r="G61" s="75">
        <v>50000</v>
      </c>
      <c r="H61" s="76"/>
      <c r="I61" s="75">
        <f t="shared" si="12"/>
        <v>0</v>
      </c>
      <c r="J61" s="76">
        <f t="shared" si="13"/>
        <v>0</v>
      </c>
      <c r="K61" s="77" t="s">
        <v>159</v>
      </c>
    </row>
    <row r="62" spans="1:11" ht="13.5" thickBot="1" x14ac:dyDescent="0.25">
      <c r="A62" s="73" t="s">
        <v>46</v>
      </c>
      <c r="B62" s="74"/>
      <c r="C62" s="75">
        <v>-50000</v>
      </c>
      <c r="D62" s="76"/>
      <c r="E62" s="75">
        <f t="shared" si="10"/>
        <v>0</v>
      </c>
      <c r="F62" s="76">
        <f t="shared" si="11"/>
        <v>50000</v>
      </c>
      <c r="G62" s="79">
        <v>50000</v>
      </c>
      <c r="H62" s="80"/>
      <c r="I62" s="75">
        <f t="shared" si="12"/>
        <v>0</v>
      </c>
      <c r="J62" s="76">
        <f t="shared" si="13"/>
        <v>0</v>
      </c>
      <c r="K62" s="77" t="s">
        <v>157</v>
      </c>
    </row>
    <row r="63" spans="1:11" ht="13.5" thickBot="1" x14ac:dyDescent="0.25">
      <c r="A63" s="73" t="s">
        <v>47</v>
      </c>
      <c r="B63" s="74"/>
      <c r="C63" s="75">
        <v>200000</v>
      </c>
      <c r="D63" s="76"/>
      <c r="E63" s="75">
        <f t="shared" si="10"/>
        <v>200000</v>
      </c>
      <c r="F63" s="76">
        <f t="shared" si="11"/>
        <v>0</v>
      </c>
      <c r="G63" s="75"/>
      <c r="H63" s="76"/>
      <c r="I63" s="75">
        <f t="shared" si="12"/>
        <v>200000</v>
      </c>
      <c r="J63" s="76">
        <f t="shared" si="13"/>
        <v>0</v>
      </c>
      <c r="K63" s="77"/>
    </row>
    <row r="64" spans="1:11" ht="13.5" thickBot="1" x14ac:dyDescent="0.25">
      <c r="A64" s="73" t="s">
        <v>125</v>
      </c>
      <c r="B64" s="74"/>
      <c r="C64" s="75">
        <v>-60000</v>
      </c>
      <c r="D64" s="76"/>
      <c r="E64" s="75">
        <f t="shared" si="10"/>
        <v>0</v>
      </c>
      <c r="F64" s="76">
        <f t="shared" si="11"/>
        <v>60000</v>
      </c>
      <c r="G64" s="79">
        <v>60000</v>
      </c>
      <c r="H64" s="80"/>
      <c r="I64" s="75">
        <f t="shared" si="12"/>
        <v>0</v>
      </c>
      <c r="J64" s="76">
        <f t="shared" si="13"/>
        <v>0</v>
      </c>
      <c r="K64" s="77" t="s">
        <v>157</v>
      </c>
    </row>
    <row r="65" spans="1:11" ht="13.5" thickBot="1" x14ac:dyDescent="0.25">
      <c r="A65" s="73" t="s">
        <v>110</v>
      </c>
      <c r="B65" s="78"/>
      <c r="C65" s="75">
        <v>-390000</v>
      </c>
      <c r="D65" s="76"/>
      <c r="E65" s="75">
        <f t="shared" si="10"/>
        <v>0</v>
      </c>
      <c r="F65" s="76">
        <f t="shared" si="11"/>
        <v>390000</v>
      </c>
      <c r="G65" s="75"/>
      <c r="H65" s="76"/>
      <c r="I65" s="75">
        <f t="shared" si="12"/>
        <v>0</v>
      </c>
      <c r="J65" s="76">
        <f t="shared" si="13"/>
        <v>390000</v>
      </c>
      <c r="K65" s="77"/>
    </row>
    <row r="66" spans="1:11" ht="13.5" thickBot="1" x14ac:dyDescent="0.25">
      <c r="A66" s="73" t="s">
        <v>202</v>
      </c>
      <c r="B66" s="78"/>
      <c r="C66" s="75">
        <v>-100000</v>
      </c>
      <c r="D66" s="76"/>
      <c r="E66" s="81">
        <f t="shared" si="10"/>
        <v>0</v>
      </c>
      <c r="F66" s="79">
        <f t="shared" si="11"/>
        <v>100000</v>
      </c>
      <c r="G66" s="75">
        <v>100000</v>
      </c>
      <c r="H66" s="76"/>
      <c r="I66" s="75">
        <f>IF(E66+G66-F66-H66&gt;0,E66+G66-F66-H66,0)</f>
        <v>0</v>
      </c>
      <c r="J66" s="76">
        <f>IF(H66+F66-G66-E66&gt;0,H66+F66-G66-E66,0)</f>
        <v>0</v>
      </c>
      <c r="K66" s="77" t="s">
        <v>200</v>
      </c>
    </row>
    <row r="67" spans="1:11" ht="13.5" thickBot="1" x14ac:dyDescent="0.25">
      <c r="A67" s="73" t="s">
        <v>138</v>
      </c>
      <c r="B67" s="74"/>
      <c r="C67" s="75">
        <v>150000</v>
      </c>
      <c r="D67" s="76"/>
      <c r="E67" s="79">
        <f t="shared" si="10"/>
        <v>150000</v>
      </c>
      <c r="F67" s="80">
        <f t="shared" si="11"/>
        <v>0</v>
      </c>
      <c r="G67" s="75"/>
      <c r="H67" s="76"/>
      <c r="I67" s="79">
        <f t="shared" si="12"/>
        <v>150000</v>
      </c>
      <c r="J67" s="80">
        <f t="shared" si="13"/>
        <v>0</v>
      </c>
      <c r="K67" s="77" t="s">
        <v>209</v>
      </c>
    </row>
    <row r="68" spans="1:11" ht="13.5" thickBot="1" x14ac:dyDescent="0.25">
      <c r="A68" s="73" t="s">
        <v>140</v>
      </c>
      <c r="B68" s="74"/>
      <c r="C68" s="75">
        <v>80000</v>
      </c>
      <c r="D68" s="76"/>
      <c r="E68" s="79">
        <f t="shared" si="10"/>
        <v>80000</v>
      </c>
      <c r="F68" s="80">
        <f t="shared" si="11"/>
        <v>0</v>
      </c>
      <c r="G68" s="75"/>
      <c r="H68" s="76"/>
      <c r="I68" s="79">
        <f t="shared" si="12"/>
        <v>80000</v>
      </c>
      <c r="J68" s="80">
        <f t="shared" si="13"/>
        <v>0</v>
      </c>
      <c r="K68" s="77" t="s">
        <v>210</v>
      </c>
    </row>
    <row r="69" spans="1:11" ht="13.5" thickBot="1" x14ac:dyDescent="0.25">
      <c r="A69" s="73" t="s">
        <v>49</v>
      </c>
      <c r="B69" s="74"/>
      <c r="C69" s="75">
        <v>-200000</v>
      </c>
      <c r="D69" s="76"/>
      <c r="E69" s="81">
        <f t="shared" si="10"/>
        <v>0</v>
      </c>
      <c r="F69" s="79">
        <f t="shared" si="11"/>
        <v>200000</v>
      </c>
      <c r="G69" s="75"/>
      <c r="H69" s="76"/>
      <c r="I69" s="81">
        <f t="shared" si="12"/>
        <v>0</v>
      </c>
      <c r="J69" s="79">
        <f t="shared" si="13"/>
        <v>200000</v>
      </c>
      <c r="K69" s="77" t="s">
        <v>211</v>
      </c>
    </row>
    <row r="70" spans="1:11" ht="13.5" thickBot="1" x14ac:dyDescent="0.25">
      <c r="A70" s="73" t="s">
        <v>112</v>
      </c>
      <c r="B70" s="78" t="s">
        <v>129</v>
      </c>
      <c r="C70" s="75">
        <v>50000</v>
      </c>
      <c r="D70" s="76"/>
      <c r="E70" s="75">
        <f t="shared" si="10"/>
        <v>50000</v>
      </c>
      <c r="F70" s="76">
        <f t="shared" si="11"/>
        <v>0</v>
      </c>
      <c r="G70" s="81"/>
      <c r="H70" s="79">
        <v>50000</v>
      </c>
      <c r="I70" s="75">
        <f t="shared" si="12"/>
        <v>0</v>
      </c>
      <c r="J70" s="76">
        <f t="shared" si="13"/>
        <v>0</v>
      </c>
      <c r="K70" s="77" t="s">
        <v>216</v>
      </c>
    </row>
    <row r="71" spans="1:11" ht="13.5" thickBot="1" x14ac:dyDescent="0.25">
      <c r="A71" s="73" t="s">
        <v>113</v>
      </c>
      <c r="B71" s="78" t="s">
        <v>114</v>
      </c>
      <c r="C71" s="75">
        <v>-60000</v>
      </c>
      <c r="D71" s="76"/>
      <c r="E71" s="75">
        <f t="shared" si="10"/>
        <v>0</v>
      </c>
      <c r="F71" s="76">
        <f t="shared" si="11"/>
        <v>60000</v>
      </c>
      <c r="G71" s="75">
        <v>60000</v>
      </c>
      <c r="H71" s="76"/>
      <c r="I71" s="75">
        <f t="shared" si="12"/>
        <v>0</v>
      </c>
      <c r="J71" s="76">
        <f t="shared" si="13"/>
        <v>0</v>
      </c>
      <c r="K71" s="77"/>
    </row>
    <row r="72" spans="1:11" ht="13.5" thickBot="1" x14ac:dyDescent="0.25">
      <c r="A72" s="73" t="s">
        <v>136</v>
      </c>
      <c r="B72" s="78"/>
      <c r="C72" s="75">
        <v>-30000</v>
      </c>
      <c r="D72" s="76"/>
      <c r="E72" s="75">
        <f t="shared" si="10"/>
        <v>0</v>
      </c>
      <c r="F72" s="76">
        <f t="shared" si="11"/>
        <v>30000</v>
      </c>
      <c r="G72" s="79">
        <v>30000</v>
      </c>
      <c r="H72" s="80"/>
      <c r="I72" s="75">
        <f t="shared" si="12"/>
        <v>0</v>
      </c>
      <c r="J72" s="76">
        <f t="shared" si="13"/>
        <v>0</v>
      </c>
      <c r="K72" s="77" t="s">
        <v>159</v>
      </c>
    </row>
    <row r="73" spans="1:11" ht="13.5" thickBot="1" x14ac:dyDescent="0.25">
      <c r="A73" s="73" t="s">
        <v>127</v>
      </c>
      <c r="B73" s="74"/>
      <c r="C73" s="75">
        <v>-310000</v>
      </c>
      <c r="D73" s="76"/>
      <c r="E73" s="81">
        <f t="shared" si="10"/>
        <v>0</v>
      </c>
      <c r="F73" s="79">
        <f t="shared" si="11"/>
        <v>310000</v>
      </c>
      <c r="G73" s="75"/>
      <c r="H73" s="76"/>
      <c r="I73" s="81">
        <f t="shared" si="12"/>
        <v>0</v>
      </c>
      <c r="J73" s="79">
        <f t="shared" si="13"/>
        <v>310000</v>
      </c>
      <c r="K73" s="77" t="s">
        <v>212</v>
      </c>
    </row>
    <row r="74" spans="1:11" ht="13.5" thickBot="1" x14ac:dyDescent="0.25">
      <c r="A74" s="73" t="s">
        <v>128</v>
      </c>
      <c r="B74" s="74"/>
      <c r="C74" s="75">
        <v>-40000</v>
      </c>
      <c r="D74" s="76"/>
      <c r="E74" s="81">
        <f t="shared" si="10"/>
        <v>0</v>
      </c>
      <c r="F74" s="79">
        <f t="shared" si="11"/>
        <v>40000</v>
      </c>
      <c r="G74" s="75">
        <v>40000</v>
      </c>
      <c r="H74" s="76"/>
      <c r="I74" s="75">
        <f t="shared" si="12"/>
        <v>0</v>
      </c>
      <c r="J74" s="76">
        <f t="shared" si="13"/>
        <v>0</v>
      </c>
      <c r="K74" s="77" t="s">
        <v>153</v>
      </c>
    </row>
    <row r="75" spans="1:11" ht="13.5" thickBot="1" x14ac:dyDescent="0.25">
      <c r="A75" t="s">
        <v>26</v>
      </c>
      <c r="C75" s="7">
        <v>80000</v>
      </c>
      <c r="D75" s="8">
        <v>50000</v>
      </c>
      <c r="E75" s="7">
        <f>IF(C75&gt;D75,C75-D75,0)</f>
        <v>30000</v>
      </c>
      <c r="F75" s="8">
        <f>IF(D75&gt;C75,D75-C75,0)</f>
        <v>0</v>
      </c>
      <c r="G75" s="7"/>
      <c r="H75" s="8">
        <v>60000</v>
      </c>
      <c r="I75" s="82">
        <f>IF(E75-F75+G75-H75&gt;0,E75-F75+G75-H75,0)</f>
        <v>0</v>
      </c>
      <c r="J75" s="72">
        <f>IF(F75+H75-E75-G75&gt;0,F75+H75-E75-G75,0)</f>
        <v>30000</v>
      </c>
      <c r="K75" s="69" t="s">
        <v>204</v>
      </c>
    </row>
    <row r="76" spans="1:11" ht="13.5" thickBot="1" x14ac:dyDescent="0.25">
      <c r="A76" s="13" t="s">
        <v>126</v>
      </c>
      <c r="C76" s="7">
        <v>180000</v>
      </c>
      <c r="D76" s="8">
        <v>140000</v>
      </c>
      <c r="E76" s="7">
        <f>IF(C76&gt;D76,C76-D76,0)</f>
        <v>40000</v>
      </c>
      <c r="F76" s="8">
        <f>IF(D76&gt;C76,D76-C76,0)</f>
        <v>0</v>
      </c>
      <c r="G76" s="7"/>
      <c r="H76" s="8">
        <v>40000</v>
      </c>
      <c r="I76" s="7">
        <f>IF(E76-F76+G76-H76&gt;0,E76-F76+G76-H76,0)</f>
        <v>0</v>
      </c>
      <c r="J76" s="8">
        <f>IF(F76+H76-E76-G76&gt;0,F76+H76-E76-G76,0)</f>
        <v>0</v>
      </c>
    </row>
    <row r="77" spans="1:11" ht="13.5" thickBot="1" x14ac:dyDescent="0.25">
      <c r="A77" t="s">
        <v>27</v>
      </c>
      <c r="C77" s="7">
        <v>1380000</v>
      </c>
      <c r="D77" s="8">
        <v>1300000</v>
      </c>
      <c r="E77" s="7">
        <f>IF(C77&gt;D77,C77-D77,0)</f>
        <v>80000</v>
      </c>
      <c r="F77" s="8">
        <f>IF(D77&gt;C77,D77-C77,0)</f>
        <v>0</v>
      </c>
      <c r="G77" s="7"/>
      <c r="H77" s="8">
        <v>100000</v>
      </c>
      <c r="I77" s="82">
        <f>IF(E77-F77+G77-H77&gt;0,E77-F77+G77-H77,0)</f>
        <v>0</v>
      </c>
      <c r="J77" s="72">
        <f>IF(F77+H77-E77-G77&gt;0,F77+H77-E77-G77,0)</f>
        <v>20000</v>
      </c>
      <c r="K77" s="69" t="s">
        <v>204</v>
      </c>
    </row>
    <row r="78" spans="1:11" ht="13.5" thickBot="1" x14ac:dyDescent="0.25">
      <c r="A78" t="s">
        <v>28</v>
      </c>
      <c r="B78" s="13" t="s">
        <v>116</v>
      </c>
      <c r="C78" s="7">
        <v>200000</v>
      </c>
      <c r="D78" s="8">
        <v>400000</v>
      </c>
      <c r="E78" s="7">
        <f t="shared" ref="E78:E85" si="14">IF(C78&gt;D78,C78-D78,0)</f>
        <v>0</v>
      </c>
      <c r="F78" s="8">
        <f t="shared" ref="F78:F85" si="15">IF(D78&gt;C78,D78-C78,0)</f>
        <v>200000</v>
      </c>
      <c r="G78" s="7">
        <v>200000</v>
      </c>
      <c r="H78" s="8"/>
      <c r="I78" s="7">
        <f t="shared" ref="I78:I85" si="16">IF(E78-F78+G78-H78&gt;0,E78-F78+G78-H78,0)</f>
        <v>0</v>
      </c>
      <c r="J78" s="8">
        <f t="shared" ref="J78:J85" si="17">IF(F78+H78-E78-G78&gt;0,F78+H78-E78-G78,0)</f>
        <v>0</v>
      </c>
    </row>
    <row r="79" spans="1:11" ht="13.5" thickBot="1" x14ac:dyDescent="0.25">
      <c r="A79" s="13" t="s">
        <v>117</v>
      </c>
      <c r="C79" s="7">
        <v>130000</v>
      </c>
      <c r="D79" s="8">
        <v>150000</v>
      </c>
      <c r="E79" s="7">
        <f t="shared" si="14"/>
        <v>0</v>
      </c>
      <c r="F79" s="8">
        <f t="shared" si="15"/>
        <v>20000</v>
      </c>
      <c r="G79" s="7"/>
      <c r="H79" s="8"/>
      <c r="I79" s="82">
        <f t="shared" si="16"/>
        <v>0</v>
      </c>
      <c r="J79" s="72">
        <f t="shared" si="17"/>
        <v>20000</v>
      </c>
      <c r="K79" s="69" t="s">
        <v>180</v>
      </c>
    </row>
    <row r="80" spans="1:11" ht="13.5" thickBot="1" x14ac:dyDescent="0.25">
      <c r="A80" s="13" t="s">
        <v>118</v>
      </c>
      <c r="B80" t="s">
        <v>143</v>
      </c>
      <c r="C80" s="7">
        <v>1150000</v>
      </c>
      <c r="D80" s="8">
        <v>1000000</v>
      </c>
      <c r="E80" s="7">
        <f>IF(C80&gt;D80,C80-D80,0)</f>
        <v>150000</v>
      </c>
      <c r="F80" s="8">
        <f>IF(D80&gt;C80,D80-C80,0)</f>
        <v>0</v>
      </c>
      <c r="G80" s="7">
        <v>100000</v>
      </c>
      <c r="H80" s="8">
        <v>100000</v>
      </c>
      <c r="I80" s="72">
        <f>G80+E80</f>
        <v>250000</v>
      </c>
      <c r="J80" s="72">
        <f>H80</f>
        <v>100000</v>
      </c>
      <c r="K80" s="69" t="s">
        <v>215</v>
      </c>
    </row>
    <row r="81" spans="1:11" ht="13.5" thickBot="1" x14ac:dyDescent="0.25">
      <c r="A81" t="s">
        <v>29</v>
      </c>
      <c r="C81" s="7">
        <v>2150000</v>
      </c>
      <c r="D81" s="8">
        <v>2500000</v>
      </c>
      <c r="E81" s="7">
        <f t="shared" si="14"/>
        <v>0</v>
      </c>
      <c r="F81" s="8">
        <f t="shared" si="15"/>
        <v>350000</v>
      </c>
      <c r="G81" s="7"/>
      <c r="H81" s="8"/>
      <c r="I81" s="82">
        <f t="shared" si="16"/>
        <v>0</v>
      </c>
      <c r="J81" s="72">
        <f t="shared" si="17"/>
        <v>350000</v>
      </c>
      <c r="K81" s="69" t="s">
        <v>164</v>
      </c>
    </row>
    <row r="82" spans="1:11" ht="13.5" thickBot="1" x14ac:dyDescent="0.25">
      <c r="A82" t="s">
        <v>134</v>
      </c>
      <c r="C82" s="7">
        <v>100000</v>
      </c>
      <c r="D82" s="8">
        <v>0</v>
      </c>
      <c r="E82" s="7">
        <f>IF(C82&gt;D82,C82-D82,0)</f>
        <v>100000</v>
      </c>
      <c r="F82" s="8">
        <f>IF(D82&gt;C82,D82-C82,0)</f>
        <v>0</v>
      </c>
      <c r="G82" s="7"/>
      <c r="H82" s="8">
        <v>100000</v>
      </c>
      <c r="I82" s="7">
        <f>IF(E82-F82+G82-H82&gt;0,E82-F82+G82-H82,0)</f>
        <v>0</v>
      </c>
      <c r="J82" s="8">
        <f>IF(F82+H82-E82-G82&gt;0,F82+H82-E82-G82,0)</f>
        <v>0</v>
      </c>
    </row>
    <row r="83" spans="1:11" ht="13.5" thickBot="1" x14ac:dyDescent="0.25">
      <c r="A83" s="13" t="s">
        <v>120</v>
      </c>
      <c r="C83" s="7">
        <v>200000</v>
      </c>
      <c r="D83" s="8">
        <v>400000</v>
      </c>
      <c r="E83" s="7">
        <f>IF(C83&gt;D83,C83-D83,0)</f>
        <v>0</v>
      </c>
      <c r="F83" s="8">
        <f>IF(D83&gt;C83,D83-C83,0)</f>
        <v>200000</v>
      </c>
      <c r="G83" s="7"/>
      <c r="H83" s="8"/>
      <c r="I83" s="82">
        <f t="shared" si="16"/>
        <v>0</v>
      </c>
      <c r="J83" s="72">
        <f t="shared" si="17"/>
        <v>200000</v>
      </c>
      <c r="K83" s="69" t="s">
        <v>170</v>
      </c>
    </row>
    <row r="84" spans="1:11" ht="13.5" thickBot="1" x14ac:dyDescent="0.25">
      <c r="A84" t="s">
        <v>30</v>
      </c>
      <c r="B84" s="13"/>
      <c r="C84" s="7">
        <v>40000</v>
      </c>
      <c r="D84" s="8">
        <v>100000</v>
      </c>
      <c r="E84" s="7">
        <f t="shared" si="14"/>
        <v>0</v>
      </c>
      <c r="F84" s="8">
        <f t="shared" si="15"/>
        <v>60000</v>
      </c>
      <c r="G84" s="7"/>
      <c r="H84" s="8"/>
      <c r="I84" s="82">
        <f t="shared" si="16"/>
        <v>0</v>
      </c>
      <c r="J84" s="72">
        <f t="shared" si="17"/>
        <v>60000</v>
      </c>
      <c r="K84" s="69" t="s">
        <v>167</v>
      </c>
    </row>
    <row r="85" spans="1:11" ht="13.5" thickBot="1" x14ac:dyDescent="0.25">
      <c r="A85" t="s">
        <v>31</v>
      </c>
      <c r="C85" s="7">
        <v>50000</v>
      </c>
      <c r="D85" s="8">
        <v>150000</v>
      </c>
      <c r="E85" s="7">
        <f t="shared" si="14"/>
        <v>0</v>
      </c>
      <c r="F85" s="8">
        <f t="shared" si="15"/>
        <v>100000</v>
      </c>
      <c r="G85" s="7"/>
      <c r="H85" s="8"/>
      <c r="I85" s="82">
        <f t="shared" si="16"/>
        <v>0</v>
      </c>
      <c r="J85" s="72">
        <f t="shared" si="17"/>
        <v>100000</v>
      </c>
      <c r="K85" s="69" t="s">
        <v>167</v>
      </c>
    </row>
    <row r="86" spans="1:11" ht="13.5" thickBot="1" x14ac:dyDescent="0.25">
      <c r="A86" s="13" t="s">
        <v>122</v>
      </c>
      <c r="B86" s="13" t="s">
        <v>123</v>
      </c>
      <c r="C86" s="7">
        <v>60000</v>
      </c>
      <c r="D86" s="8">
        <v>40000</v>
      </c>
      <c r="E86" s="7">
        <f>IF(C86&gt;D86,C86-D86,0)</f>
        <v>20000</v>
      </c>
      <c r="F86" s="8">
        <f>IF(D86&gt;C86,D86-C86,0)</f>
        <v>0</v>
      </c>
      <c r="G86" s="7"/>
      <c r="H86" s="8"/>
      <c r="I86" s="72">
        <f>IF(E86-F86+G86-H86&gt;0,E86-F86+G86-H86,0)</f>
        <v>20000</v>
      </c>
      <c r="J86" s="71">
        <f>IF(F86+H86-E86-G86&gt;0,F86+H86-E86-G86,0)</f>
        <v>0</v>
      </c>
      <c r="K86" s="69" t="s">
        <v>169</v>
      </c>
    </row>
    <row r="87" spans="1:11" ht="13.5" thickBot="1" x14ac:dyDescent="0.25">
      <c r="A87" s="13" t="s">
        <v>121</v>
      </c>
      <c r="B87" s="13" t="s">
        <v>194</v>
      </c>
      <c r="C87" s="7">
        <v>80000</v>
      </c>
      <c r="D87" s="8">
        <v>120000</v>
      </c>
      <c r="E87" s="7">
        <f>IF(C87&gt;D87,C87-D87,0)</f>
        <v>0</v>
      </c>
      <c r="F87" s="8">
        <f>IF(D87&gt;C87,D87-C87,0)</f>
        <v>40000</v>
      </c>
      <c r="G87" s="7"/>
      <c r="H87" s="8"/>
      <c r="I87" s="82">
        <f>IF(E87-F87+G87-H87&gt;0,E87-F87+G87-H87,0)</f>
        <v>0</v>
      </c>
      <c r="J87" s="72">
        <f>IF(F87+H87-E87-G87&gt;0,F87+H87-E87-G87,0)</f>
        <v>40000</v>
      </c>
      <c r="K87" s="69" t="s">
        <v>166</v>
      </c>
    </row>
    <row r="88" spans="1:11" x14ac:dyDescent="0.2">
      <c r="A88" s="32" t="s">
        <v>32</v>
      </c>
      <c r="B88" s="22"/>
      <c r="C88" s="33">
        <f>SUM(C34:C87)-C41</f>
        <v>8650000</v>
      </c>
      <c r="D88" s="37">
        <f>SUM(D34:D87)</f>
        <v>8030000</v>
      </c>
      <c r="E88" s="33">
        <f t="shared" ref="E88:J88" si="18">SUM(E3:E87)-E41</f>
        <v>30970000</v>
      </c>
      <c r="F88" s="37">
        <f t="shared" si="18"/>
        <v>30970000</v>
      </c>
      <c r="G88" s="33">
        <f t="shared" si="18"/>
        <v>2220000</v>
      </c>
      <c r="H88" s="37">
        <f t="shared" si="18"/>
        <v>2220000</v>
      </c>
      <c r="I88" s="33">
        <f t="shared" si="18"/>
        <v>29460000</v>
      </c>
      <c r="J88" s="37">
        <f t="shared" si="18"/>
        <v>29460000</v>
      </c>
      <c r="K88" s="70"/>
    </row>
    <row r="89" spans="1:11" x14ac:dyDescent="0.2">
      <c r="C89" s="2"/>
      <c r="D89" s="2"/>
      <c r="E89" s="2"/>
      <c r="F89" s="2"/>
      <c r="G89" s="2"/>
      <c r="H89" s="2"/>
      <c r="I89" s="2"/>
      <c r="J89" s="2"/>
    </row>
    <row r="90" spans="1:11" x14ac:dyDescent="0.2">
      <c r="C90" s="2"/>
      <c r="D90" s="2"/>
      <c r="E90" s="2"/>
      <c r="F90" s="2"/>
      <c r="G90" s="2"/>
      <c r="H90" s="2"/>
      <c r="I90" s="2"/>
      <c r="J90" s="2"/>
    </row>
    <row r="91" spans="1:11" x14ac:dyDescent="0.2">
      <c r="C91" s="2"/>
      <c r="D91" s="2"/>
      <c r="E91" s="2"/>
      <c r="F91" s="2"/>
      <c r="G91" s="2"/>
      <c r="H91" s="2"/>
      <c r="I91" s="2"/>
      <c r="J91" s="2"/>
    </row>
    <row r="92" spans="1:11" x14ac:dyDescent="0.2">
      <c r="C92" s="2"/>
      <c r="D92" s="2"/>
      <c r="E92" s="2"/>
      <c r="F92" s="2"/>
      <c r="G92" s="2"/>
      <c r="H92" s="2"/>
      <c r="I92" s="2"/>
      <c r="J92" s="2"/>
    </row>
    <row r="93" spans="1:11" x14ac:dyDescent="0.2">
      <c r="C93" s="2"/>
      <c r="D93" s="2"/>
      <c r="E93" s="2"/>
      <c r="F93" s="2"/>
      <c r="G93" s="2"/>
      <c r="H93" s="2"/>
      <c r="I93" s="2"/>
      <c r="J93" s="2"/>
    </row>
    <row r="94" spans="1:11" x14ac:dyDescent="0.2">
      <c r="C94" s="2"/>
      <c r="D94" s="2"/>
      <c r="E94" s="2"/>
      <c r="F94" s="2"/>
      <c r="G94" s="2"/>
      <c r="H94" s="2"/>
      <c r="I94" s="2"/>
      <c r="J94" s="2"/>
    </row>
    <row r="95" spans="1:11" x14ac:dyDescent="0.2">
      <c r="C95" s="2"/>
      <c r="D95" s="2"/>
      <c r="E95" s="2"/>
      <c r="F95" s="2"/>
      <c r="G95" s="2"/>
      <c r="H95" s="2"/>
      <c r="I95" s="2"/>
      <c r="J95" s="2"/>
    </row>
    <row r="96" spans="1:11" x14ac:dyDescent="0.2">
      <c r="C96" s="2"/>
      <c r="D96" s="2"/>
      <c r="E96" s="2"/>
      <c r="F96" s="2"/>
      <c r="G96" s="2"/>
      <c r="H96" s="2"/>
      <c r="I96" s="2"/>
      <c r="J96" s="2"/>
    </row>
    <row r="97" spans="3:10" x14ac:dyDescent="0.2">
      <c r="C97" s="2"/>
      <c r="D97" s="2"/>
      <c r="E97" s="2"/>
      <c r="F97" s="2"/>
      <c r="G97" s="2"/>
      <c r="H97" s="2"/>
      <c r="I97" s="2"/>
      <c r="J97" s="2"/>
    </row>
    <row r="98" spans="3:10" x14ac:dyDescent="0.2">
      <c r="C98" s="2"/>
      <c r="D98" s="2"/>
      <c r="E98" s="2"/>
      <c r="F98" s="2"/>
      <c r="G98" s="2"/>
      <c r="H98" s="2"/>
      <c r="I98" s="2"/>
      <c r="J98" s="2"/>
    </row>
    <row r="99" spans="3:10" x14ac:dyDescent="0.2">
      <c r="C99" s="2"/>
      <c r="D99" s="2"/>
      <c r="E99" s="2"/>
      <c r="F99" s="2"/>
      <c r="G99" s="2"/>
      <c r="H99" s="2"/>
      <c r="I99" s="2"/>
      <c r="J99" s="2"/>
    </row>
    <row r="100" spans="3:10" x14ac:dyDescent="0.2">
      <c r="C100" s="2"/>
      <c r="D100" s="2"/>
      <c r="E100" s="2"/>
      <c r="F100" s="2"/>
      <c r="G100" s="2"/>
      <c r="H100" s="2"/>
      <c r="I100" s="2"/>
      <c r="J100" s="2"/>
    </row>
    <row r="101" spans="3:10" x14ac:dyDescent="0.2">
      <c r="C101" s="2"/>
      <c r="D101" s="2"/>
      <c r="E101" s="2"/>
      <c r="F101" s="2"/>
      <c r="G101" s="2"/>
      <c r="H101" s="2"/>
      <c r="I101" s="2"/>
      <c r="J101" s="2"/>
    </row>
    <row r="102" spans="3:10" x14ac:dyDescent="0.2">
      <c r="C102" s="2"/>
      <c r="D102" s="2"/>
      <c r="E102" s="2"/>
      <c r="F102" s="2"/>
      <c r="G102" s="2"/>
      <c r="H102" s="2"/>
      <c r="I102" s="2"/>
      <c r="J102" s="2"/>
    </row>
    <row r="103" spans="3:10" x14ac:dyDescent="0.2">
      <c r="C103" s="2"/>
      <c r="D103" s="2"/>
      <c r="E103" s="2"/>
      <c r="F103" s="2"/>
      <c r="G103" s="2"/>
      <c r="H103" s="2"/>
      <c r="I103" s="2"/>
      <c r="J103" s="2"/>
    </row>
    <row r="104" spans="3:10" x14ac:dyDescent="0.2">
      <c r="C104" s="2"/>
      <c r="D104" s="2"/>
      <c r="E104" s="2"/>
      <c r="F104" s="2"/>
      <c r="G104" s="2"/>
      <c r="H104" s="2"/>
      <c r="I104" s="2"/>
      <c r="J104" s="2"/>
    </row>
    <row r="105" spans="3:10" x14ac:dyDescent="0.2">
      <c r="C105" s="2"/>
      <c r="D105" s="2"/>
      <c r="E105" s="2"/>
      <c r="F105" s="2"/>
      <c r="G105" s="2"/>
      <c r="H105" s="2"/>
      <c r="I105" s="2"/>
      <c r="J105" s="2"/>
    </row>
    <row r="106" spans="3:10" x14ac:dyDescent="0.2">
      <c r="C106" s="2"/>
      <c r="D106" s="2"/>
      <c r="E106" s="2"/>
      <c r="F106" s="2"/>
      <c r="G106" s="2"/>
      <c r="H106" s="2"/>
      <c r="I106" s="2"/>
      <c r="J106" s="2"/>
    </row>
  </sheetData>
  <mergeCells count="3">
    <mergeCell ref="E1:F1"/>
    <mergeCell ref="G1:H1"/>
    <mergeCell ref="I1:J1"/>
  </mergeCells>
  <phoneticPr fontId="3" type="noConversion"/>
  <pageMargins left="0.19685039370078741" right="0.17" top="0.15748031496062992" bottom="0.15748031496062992" header="0.19685039370078741" footer="0.23622047244094491"/>
  <pageSetup paperSize="8" scale="88" orientation="portrait" r:id="rId1"/>
  <headerFooter alignWithMargins="0"/>
  <rowBreaks count="1" manualBreakCount="1">
    <brk id="3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C79"/>
  <sheetViews>
    <sheetView tabSelected="1" topLeftCell="A41" workbookViewId="0">
      <selection activeCell="B73" sqref="B73"/>
    </sheetView>
  </sheetViews>
  <sheetFormatPr defaultRowHeight="12.75" x14ac:dyDescent="0.2"/>
  <cols>
    <col min="1" max="1" width="6.5703125" customWidth="1"/>
    <col min="2" max="2" width="76" style="16" customWidth="1"/>
    <col min="3" max="3" width="20.5703125" style="14" customWidth="1"/>
  </cols>
  <sheetData>
    <row r="1" spans="1:3" ht="13.5" customHeight="1" x14ac:dyDescent="0.25">
      <c r="A1" s="24"/>
      <c r="B1" s="29" t="s">
        <v>94</v>
      </c>
      <c r="C1" s="39"/>
    </row>
    <row r="3" spans="1:3" ht="15" x14ac:dyDescent="0.25">
      <c r="A3" s="32" t="s">
        <v>152</v>
      </c>
      <c r="B3" s="23" t="s">
        <v>54</v>
      </c>
      <c r="C3" s="40">
        <f>'Foglio di calcolo'!E41</f>
        <v>400000</v>
      </c>
    </row>
    <row r="4" spans="1:3" x14ac:dyDescent="0.2">
      <c r="A4" s="13" t="s">
        <v>153</v>
      </c>
      <c r="B4" s="16" t="s">
        <v>55</v>
      </c>
      <c r="C4" s="14">
        <f>'Foglio di calcolo'!J73+'Foglio di calcolo'!G74</f>
        <v>350000</v>
      </c>
    </row>
    <row r="5" spans="1:3" x14ac:dyDescent="0.2">
      <c r="A5" s="13" t="s">
        <v>154</v>
      </c>
      <c r="B5" s="16" t="s">
        <v>123</v>
      </c>
      <c r="C5" s="14">
        <f>'Foglio di calcolo'!J69</f>
        <v>200000</v>
      </c>
    </row>
    <row r="6" spans="1:3" x14ac:dyDescent="0.2">
      <c r="A6" s="13" t="s">
        <v>155</v>
      </c>
      <c r="B6" s="38" t="s">
        <v>196</v>
      </c>
      <c r="C6" s="14">
        <f>-'Foglio di calcolo'!I67</f>
        <v>-150000</v>
      </c>
    </row>
    <row r="7" spans="1:3" x14ac:dyDescent="0.2">
      <c r="A7" s="13" t="s">
        <v>156</v>
      </c>
      <c r="B7" s="16" t="s">
        <v>56</v>
      </c>
      <c r="C7" s="14">
        <f>-'Foglio di calcolo'!I68</f>
        <v>-80000</v>
      </c>
    </row>
    <row r="8" spans="1:3" x14ac:dyDescent="0.2">
      <c r="A8" s="13" t="s">
        <v>199</v>
      </c>
      <c r="B8" s="38" t="s">
        <v>198</v>
      </c>
      <c r="C8" s="14">
        <f>-'Foglio di calcolo'!H46</f>
        <v>-30000</v>
      </c>
    </row>
    <row r="9" spans="1:3" x14ac:dyDescent="0.2">
      <c r="A9" s="13" t="s">
        <v>200</v>
      </c>
      <c r="B9" s="38" t="s">
        <v>197</v>
      </c>
      <c r="C9" s="14">
        <f>'Foglio di calcolo'!G66</f>
        <v>100000</v>
      </c>
    </row>
    <row r="10" spans="1:3" ht="30" x14ac:dyDescent="0.25">
      <c r="A10" s="22"/>
      <c r="B10" s="21" t="s">
        <v>57</v>
      </c>
      <c r="C10" s="40">
        <f>SUM(C3:C9)</f>
        <v>790000</v>
      </c>
    </row>
    <row r="11" spans="1:3" ht="15" x14ac:dyDescent="0.25">
      <c r="B11" s="15"/>
    </row>
    <row r="12" spans="1:3" ht="12.75" customHeight="1" x14ac:dyDescent="0.2">
      <c r="A12" s="18"/>
      <c r="B12" s="18" t="s">
        <v>58</v>
      </c>
      <c r="C12" s="41"/>
    </row>
    <row r="13" spans="1:3" x14ac:dyDescent="0.2">
      <c r="A13" s="13" t="s">
        <v>157</v>
      </c>
      <c r="B13" s="16" t="s">
        <v>59</v>
      </c>
      <c r="C13" s="14">
        <f>'Foglio di calcolo'!G52+'Foglio di calcolo'!G64+'Foglio di calcolo'!G62</f>
        <v>210000</v>
      </c>
    </row>
    <row r="14" spans="1:3" x14ac:dyDescent="0.2">
      <c r="A14" s="13" t="s">
        <v>158</v>
      </c>
      <c r="B14" s="16" t="s">
        <v>60</v>
      </c>
      <c r="C14" s="14">
        <f>'Foglio di calcolo'!G54+'Foglio di calcolo'!G55+'Foglio di calcolo'!G56+'Foglio di calcolo'!G57+'Foglio di calcolo'!G58+'Foglio di calcolo'!G59+'Foglio di calcolo'!G60</f>
        <v>240000</v>
      </c>
    </row>
    <row r="15" spans="1:3" x14ac:dyDescent="0.2">
      <c r="A15" s="13" t="s">
        <v>159</v>
      </c>
      <c r="B15" s="16" t="s">
        <v>61</v>
      </c>
      <c r="C15" s="14">
        <f>'Foglio di calcolo'!G61+'Foglio di calcolo'!G72</f>
        <v>80000</v>
      </c>
    </row>
    <row r="16" spans="1:3" ht="25.5" customHeight="1" x14ac:dyDescent="0.2">
      <c r="A16" s="13" t="s">
        <v>160</v>
      </c>
      <c r="B16" s="31" t="s">
        <v>203</v>
      </c>
    </row>
    <row r="17" spans="1:3" x14ac:dyDescent="0.2">
      <c r="A17" s="13" t="s">
        <v>161</v>
      </c>
      <c r="B17" s="16" t="s">
        <v>62</v>
      </c>
      <c r="C17" s="14">
        <f>'Foglio di calcolo'!G71-'Foglio di calcolo'!H70</f>
        <v>10000</v>
      </c>
    </row>
    <row r="18" spans="1:3" ht="15" x14ac:dyDescent="0.25">
      <c r="A18" s="22"/>
      <c r="B18" s="21" t="s">
        <v>63</v>
      </c>
      <c r="C18" s="40">
        <f>SUM(C10:C17)</f>
        <v>1330000</v>
      </c>
    </row>
    <row r="19" spans="1:3" ht="15" x14ac:dyDescent="0.25">
      <c r="B19" s="15"/>
    </row>
    <row r="20" spans="1:3" x14ac:dyDescent="0.2">
      <c r="A20" s="19"/>
      <c r="B20" s="18" t="s">
        <v>64</v>
      </c>
      <c r="C20" s="42"/>
    </row>
    <row r="21" spans="1:3" x14ac:dyDescent="0.2">
      <c r="A21" s="13" t="s">
        <v>162</v>
      </c>
      <c r="B21" s="16" t="s">
        <v>65</v>
      </c>
      <c r="C21" s="14">
        <f>'Foglio di calcolo'!I20-'Foglio di calcolo'!J19-'Foglio di calcolo'!J21</f>
        <v>100000</v>
      </c>
    </row>
    <row r="22" spans="1:3" x14ac:dyDescent="0.2">
      <c r="A22" s="13" t="s">
        <v>163</v>
      </c>
      <c r="B22" s="16" t="s">
        <v>66</v>
      </c>
      <c r="C22" s="14">
        <f>-'Foglio di calcolo'!J22+'Foglio di calcolo'!I23</f>
        <v>-510000</v>
      </c>
    </row>
    <row r="23" spans="1:3" x14ac:dyDescent="0.2">
      <c r="A23" s="13" t="s">
        <v>164</v>
      </c>
      <c r="B23" s="16" t="s">
        <v>67</v>
      </c>
      <c r="C23" s="14">
        <f>-'Foglio di calcolo'!J81</f>
        <v>-350000</v>
      </c>
    </row>
    <row r="24" spans="1:3" x14ac:dyDescent="0.2">
      <c r="A24" s="13" t="s">
        <v>165</v>
      </c>
      <c r="B24" s="16" t="s">
        <v>68</v>
      </c>
      <c r="C24" s="14">
        <f>'Foglio di calcolo'!I31</f>
        <v>70000</v>
      </c>
    </row>
    <row r="25" spans="1:3" x14ac:dyDescent="0.2">
      <c r="A25" s="13" t="s">
        <v>166</v>
      </c>
      <c r="B25" s="16" t="s">
        <v>69</v>
      </c>
      <c r="C25" s="14">
        <f>-'Foglio di calcolo'!J87</f>
        <v>-40000</v>
      </c>
    </row>
    <row r="26" spans="1:3" x14ac:dyDescent="0.2">
      <c r="A26" s="13" t="s">
        <v>167</v>
      </c>
      <c r="B26" s="16" t="s">
        <v>70</v>
      </c>
      <c r="C26" s="14">
        <f>-'Foglio di calcolo'!J24-'Foglio di calcolo'!J26-'Foglio di calcolo'!J85-'Foglio di calcolo'!J84</f>
        <v>-410000</v>
      </c>
    </row>
    <row r="27" spans="1:3" ht="15" x14ac:dyDescent="0.25">
      <c r="A27" s="22"/>
      <c r="B27" s="21" t="s">
        <v>71</v>
      </c>
      <c r="C27" s="40">
        <f>SUM(C18:C26)</f>
        <v>190000</v>
      </c>
    </row>
    <row r="28" spans="1:3" ht="15" x14ac:dyDescent="0.25">
      <c r="B28" s="15"/>
    </row>
    <row r="29" spans="1:3" x14ac:dyDescent="0.2">
      <c r="B29" s="20" t="s">
        <v>72</v>
      </c>
    </row>
    <row r="30" spans="1:3" x14ac:dyDescent="0.2">
      <c r="A30" s="13" t="s">
        <v>168</v>
      </c>
      <c r="B30" s="38" t="s">
        <v>206</v>
      </c>
      <c r="C30" s="14">
        <f>+'Foglio di calcolo'!I67-'Foglio di calcolo'!J30</f>
        <v>90000</v>
      </c>
    </row>
    <row r="31" spans="1:3" x14ac:dyDescent="0.2">
      <c r="A31" s="13" t="s">
        <v>169</v>
      </c>
      <c r="B31" s="38" t="s">
        <v>205</v>
      </c>
      <c r="C31" s="14">
        <f>-'Foglio di calcolo'!J69+'Foglio di calcolo'!I86</f>
        <v>-180000</v>
      </c>
    </row>
    <row r="32" spans="1:3" x14ac:dyDescent="0.2">
      <c r="A32" s="13" t="s">
        <v>170</v>
      </c>
      <c r="B32" s="16" t="s">
        <v>73</v>
      </c>
      <c r="C32" s="14">
        <f>-'Foglio di calcolo'!J73-'Foglio di calcolo'!J83</f>
        <v>-510000</v>
      </c>
    </row>
    <row r="33" spans="1:3" x14ac:dyDescent="0.2">
      <c r="A33" s="13" t="s">
        <v>171</v>
      </c>
      <c r="B33" s="16" t="s">
        <v>74</v>
      </c>
      <c r="C33" s="14">
        <f>+'Foglio di calcolo'!I68</f>
        <v>80000</v>
      </c>
    </row>
    <row r="34" spans="1:3" x14ac:dyDescent="0.2">
      <c r="A34" s="13" t="s">
        <v>204</v>
      </c>
      <c r="B34" s="16" t="s">
        <v>75</v>
      </c>
      <c r="C34" s="14">
        <f>-'Foglio di calcolo'!J77-'Foglio di calcolo'!J75</f>
        <v>-50000</v>
      </c>
    </row>
    <row r="35" spans="1:3" ht="15" x14ac:dyDescent="0.25">
      <c r="A35" s="22"/>
      <c r="B35" s="30" t="s">
        <v>192</v>
      </c>
      <c r="C35" s="40">
        <f>SUM(C29:C34)</f>
        <v>-570000</v>
      </c>
    </row>
    <row r="37" spans="1:3" ht="15" x14ac:dyDescent="0.25">
      <c r="A37" s="22"/>
      <c r="B37" s="30" t="s">
        <v>191</v>
      </c>
      <c r="C37" s="40">
        <f>C27+C35</f>
        <v>-380000</v>
      </c>
    </row>
    <row r="38" spans="1:3" ht="15" x14ac:dyDescent="0.25">
      <c r="B38" s="17"/>
    </row>
    <row r="39" spans="1:3" ht="15" x14ac:dyDescent="0.25">
      <c r="A39" s="24"/>
      <c r="B39" s="24" t="s">
        <v>76</v>
      </c>
      <c r="C39" s="39"/>
    </row>
    <row r="40" spans="1:3" ht="15" x14ac:dyDescent="0.25">
      <c r="B40" s="17" t="s">
        <v>51</v>
      </c>
    </row>
    <row r="41" spans="1:3" x14ac:dyDescent="0.2">
      <c r="A41" s="13" t="s">
        <v>172</v>
      </c>
      <c r="B41" s="16" t="s">
        <v>77</v>
      </c>
      <c r="C41" s="44">
        <f>-'Foglio di calcolo'!J6-'Foglio di calcolo'!J8</f>
        <v>-160000</v>
      </c>
    </row>
    <row r="42" spans="1:3" x14ac:dyDescent="0.2">
      <c r="A42" s="13" t="s">
        <v>173</v>
      </c>
      <c r="B42" s="38" t="s">
        <v>208</v>
      </c>
    </row>
    <row r="43" spans="1:3" ht="15" x14ac:dyDescent="0.25">
      <c r="B43" s="17" t="s">
        <v>50</v>
      </c>
    </row>
    <row r="44" spans="1:3" x14ac:dyDescent="0.2">
      <c r="A44" s="13" t="s">
        <v>174</v>
      </c>
      <c r="B44" s="16" t="s">
        <v>77</v>
      </c>
      <c r="C44" s="14">
        <f>-'Foglio di calcolo'!J10-'Foglio di calcolo'!J11-'Foglio di calcolo'!J12</f>
        <v>-210000</v>
      </c>
    </row>
    <row r="45" spans="1:3" x14ac:dyDescent="0.2">
      <c r="A45" s="13" t="s">
        <v>175</v>
      </c>
      <c r="B45" s="38" t="s">
        <v>208</v>
      </c>
      <c r="C45" s="14">
        <f>'Foglio di calcolo'!I9+'Foglio di calcolo'!I11</f>
        <v>700000</v>
      </c>
    </row>
    <row r="46" spans="1:3" ht="15" x14ac:dyDescent="0.25">
      <c r="B46" s="17" t="s">
        <v>52</v>
      </c>
    </row>
    <row r="47" spans="1:3" x14ac:dyDescent="0.2">
      <c r="A47" s="13" t="s">
        <v>176</v>
      </c>
      <c r="B47" s="16" t="s">
        <v>77</v>
      </c>
      <c r="C47" s="14">
        <f>-'Foglio di calcolo'!J15</f>
        <v>-130000</v>
      </c>
    </row>
    <row r="48" spans="1:3" x14ac:dyDescent="0.2">
      <c r="A48" s="13" t="s">
        <v>177</v>
      </c>
      <c r="B48" s="38" t="s">
        <v>208</v>
      </c>
    </row>
    <row r="49" spans="1:3" ht="15" x14ac:dyDescent="0.25">
      <c r="B49" s="25" t="s">
        <v>78</v>
      </c>
    </row>
    <row r="50" spans="1:3" x14ac:dyDescent="0.2">
      <c r="A50" s="13" t="s">
        <v>178</v>
      </c>
      <c r="B50" s="16" t="s">
        <v>77</v>
      </c>
    </row>
    <row r="51" spans="1:3" x14ac:dyDescent="0.2">
      <c r="A51" s="13" t="s">
        <v>179</v>
      </c>
      <c r="B51" s="38" t="s">
        <v>208</v>
      </c>
    </row>
    <row r="52" spans="1:3" ht="15" x14ac:dyDescent="0.25">
      <c r="A52" s="22"/>
      <c r="B52" s="23" t="s">
        <v>79</v>
      </c>
      <c r="C52" s="40">
        <f>SUM(C40:C51)</f>
        <v>200000</v>
      </c>
    </row>
    <row r="54" spans="1:3" ht="15" x14ac:dyDescent="0.25">
      <c r="A54" s="24"/>
      <c r="B54" s="24" t="s">
        <v>80</v>
      </c>
      <c r="C54" s="39"/>
    </row>
    <row r="55" spans="1:3" x14ac:dyDescent="0.2">
      <c r="B55" s="20" t="s">
        <v>81</v>
      </c>
    </row>
    <row r="56" spans="1:3" x14ac:dyDescent="0.2">
      <c r="A56" s="13" t="s">
        <v>180</v>
      </c>
      <c r="B56" s="16" t="s">
        <v>82</v>
      </c>
      <c r="C56" s="14">
        <f>-'Foglio di calcolo'!J79</f>
        <v>-20000</v>
      </c>
    </row>
    <row r="57" spans="1:3" x14ac:dyDescent="0.2">
      <c r="A57" s="13" t="s">
        <v>181</v>
      </c>
      <c r="B57" s="16" t="s">
        <v>83</v>
      </c>
      <c r="C57" s="14">
        <f>'Foglio di calcolo'!I80</f>
        <v>250000</v>
      </c>
    </row>
    <row r="58" spans="1:3" x14ac:dyDescent="0.2">
      <c r="A58" s="13" t="s">
        <v>182</v>
      </c>
      <c r="B58" s="38" t="s">
        <v>188</v>
      </c>
      <c r="C58" s="14">
        <f>-'Foglio di calcolo'!J80</f>
        <v>-100000</v>
      </c>
    </row>
    <row r="60" spans="1:3" x14ac:dyDescent="0.2">
      <c r="B60" s="20" t="s">
        <v>84</v>
      </c>
    </row>
    <row r="61" spans="1:3" x14ac:dyDescent="0.2">
      <c r="A61" s="13" t="s">
        <v>183</v>
      </c>
      <c r="B61" s="16" t="s">
        <v>85</v>
      </c>
      <c r="C61" s="14">
        <f>'Foglio di calcolo'!I34</f>
        <v>150000</v>
      </c>
    </row>
    <row r="62" spans="1:3" x14ac:dyDescent="0.2">
      <c r="A62" s="13" t="s">
        <v>184</v>
      </c>
      <c r="B62" s="38" t="s">
        <v>189</v>
      </c>
    </row>
    <row r="63" spans="1:3" x14ac:dyDescent="0.2">
      <c r="A63" s="13" t="s">
        <v>185</v>
      </c>
      <c r="B63" s="16" t="s">
        <v>86</v>
      </c>
    </row>
    <row r="64" spans="1:3" x14ac:dyDescent="0.2">
      <c r="A64" s="13" t="s">
        <v>190</v>
      </c>
      <c r="B64" s="16" t="s">
        <v>87</v>
      </c>
      <c r="C64" s="14">
        <f>-'Foglio di calcolo'!J40</f>
        <v>-60000</v>
      </c>
    </row>
    <row r="65" spans="1:3" ht="15" x14ac:dyDescent="0.25">
      <c r="A65" s="22"/>
      <c r="B65" s="23" t="s">
        <v>88</v>
      </c>
      <c r="C65" s="40">
        <f>SUM(C56:C64)</f>
        <v>220000</v>
      </c>
    </row>
    <row r="66" spans="1:3" ht="15" x14ac:dyDescent="0.25">
      <c r="B66" s="17"/>
    </row>
    <row r="67" spans="1:3" ht="15" x14ac:dyDescent="0.25">
      <c r="A67" s="26"/>
      <c r="B67" s="26" t="s">
        <v>89</v>
      </c>
      <c r="C67" s="43">
        <f>C65+C52+C37</f>
        <v>40000</v>
      </c>
    </row>
    <row r="69" spans="1:3" ht="15" x14ac:dyDescent="0.25">
      <c r="A69" s="32" t="s">
        <v>216</v>
      </c>
      <c r="B69" s="28" t="s">
        <v>150</v>
      </c>
      <c r="C69" s="40">
        <f>'Foglio di calcolo'!H70</f>
        <v>50000</v>
      </c>
    </row>
    <row r="70" spans="1:3" x14ac:dyDescent="0.2">
      <c r="A70" s="1"/>
    </row>
    <row r="71" spans="1:3" ht="15" x14ac:dyDescent="0.25">
      <c r="A71" s="32" t="s">
        <v>217</v>
      </c>
      <c r="B71" s="28" t="s">
        <v>92</v>
      </c>
      <c r="C71" s="40">
        <f>SUM(C72:C74)</f>
        <v>550000</v>
      </c>
    </row>
    <row r="72" spans="1:3" ht="15" x14ac:dyDescent="0.25">
      <c r="A72" s="1"/>
      <c r="B72" s="27" t="s">
        <v>90</v>
      </c>
      <c r="C72" s="14">
        <f>'Foglio di calcolo'!D27</f>
        <v>400000</v>
      </c>
    </row>
    <row r="73" spans="1:3" ht="15" x14ac:dyDescent="0.25">
      <c r="A73" s="1"/>
      <c r="B73" s="27" t="s">
        <v>207</v>
      </c>
      <c r="C73" s="14">
        <f>'Foglio di calcolo'!D28</f>
        <v>100000</v>
      </c>
    </row>
    <row r="74" spans="1:3" ht="15" x14ac:dyDescent="0.25">
      <c r="A74" s="1"/>
      <c r="B74" s="27" t="s">
        <v>91</v>
      </c>
      <c r="C74" s="14">
        <f>'Foglio di calcolo'!D29</f>
        <v>50000</v>
      </c>
    </row>
    <row r="75" spans="1:3" ht="15" x14ac:dyDescent="0.25">
      <c r="A75" s="32" t="s">
        <v>218</v>
      </c>
      <c r="B75" s="28" t="s">
        <v>93</v>
      </c>
      <c r="C75" s="40">
        <f>SUM(C76:C78)</f>
        <v>590000</v>
      </c>
    </row>
    <row r="76" spans="1:3" ht="15" x14ac:dyDescent="0.25">
      <c r="A76" s="1"/>
      <c r="B76" s="27" t="s">
        <v>90</v>
      </c>
      <c r="C76" s="14">
        <f>'Foglio di calcolo'!C27</f>
        <v>470000</v>
      </c>
    </row>
    <row r="77" spans="1:3" ht="15" x14ac:dyDescent="0.25">
      <c r="A77" s="1"/>
      <c r="B77" s="27" t="s">
        <v>207</v>
      </c>
      <c r="C77" s="14">
        <f>'Foglio di calcolo'!C28-C69</f>
        <v>80000</v>
      </c>
    </row>
    <row r="78" spans="1:3" ht="15" x14ac:dyDescent="0.25">
      <c r="A78" s="1"/>
      <c r="B78" s="27" t="s">
        <v>91</v>
      </c>
      <c r="C78" s="14">
        <f>'Foglio di calcolo'!C29</f>
        <v>40000</v>
      </c>
    </row>
    <row r="79" spans="1:3" ht="15" x14ac:dyDescent="0.25">
      <c r="A79" s="32" t="s">
        <v>219</v>
      </c>
      <c r="B79" s="28" t="s">
        <v>53</v>
      </c>
      <c r="C79" s="40">
        <f>C75-C71</f>
        <v>40000</v>
      </c>
    </row>
  </sheetData>
  <pageMargins left="0.17" right="0.16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pageSetUpPr fitToPage="1"/>
  </sheetPr>
  <dimension ref="A1:K106"/>
  <sheetViews>
    <sheetView workbookViewId="0">
      <pane xSplit="1" ySplit="2" topLeftCell="C3" activePane="bottomRight" state="frozen"/>
      <selection pane="topRight" activeCell="B1" sqref="B1"/>
      <selection pane="bottomLeft" activeCell="A3" sqref="A3"/>
      <selection pane="bottomRight" activeCell="G3" sqref="G3"/>
    </sheetView>
  </sheetViews>
  <sheetFormatPr defaultRowHeight="12.75" x14ac:dyDescent="0.2"/>
  <cols>
    <col min="1" max="1" width="42" customWidth="1"/>
    <col min="2" max="2" width="70.5703125" hidden="1" customWidth="1"/>
    <col min="3" max="3" width="14.28515625" customWidth="1"/>
    <col min="4" max="4" width="14.140625" customWidth="1"/>
    <col min="5" max="5" width="14.28515625" customWidth="1"/>
    <col min="6" max="6" width="13.5703125" customWidth="1"/>
    <col min="7" max="7" width="13" customWidth="1"/>
    <col min="8" max="8" width="12.42578125" customWidth="1"/>
    <col min="9" max="9" width="13.7109375" customWidth="1"/>
    <col min="10" max="10" width="13.42578125" customWidth="1"/>
    <col min="11" max="11" width="16.140625" style="69" customWidth="1"/>
  </cols>
  <sheetData>
    <row r="1" spans="1:11" x14ac:dyDescent="0.2">
      <c r="C1" s="3"/>
      <c r="D1" s="4"/>
      <c r="E1" s="95" t="s">
        <v>3</v>
      </c>
      <c r="F1" s="96"/>
      <c r="G1" s="95" t="s">
        <v>6</v>
      </c>
      <c r="H1" s="96"/>
      <c r="I1" s="95" t="s">
        <v>7</v>
      </c>
      <c r="J1" s="96"/>
    </row>
    <row r="2" spans="1:11" x14ac:dyDescent="0.2">
      <c r="A2" s="1" t="s">
        <v>0</v>
      </c>
      <c r="B2" s="1"/>
      <c r="C2" s="5">
        <v>2016</v>
      </c>
      <c r="D2" s="6">
        <v>2015</v>
      </c>
      <c r="E2" s="5" t="s">
        <v>1</v>
      </c>
      <c r="F2" s="6" t="s">
        <v>2</v>
      </c>
      <c r="G2" s="5" t="s">
        <v>4</v>
      </c>
      <c r="H2" s="6" t="s">
        <v>5</v>
      </c>
      <c r="I2" s="5" t="s">
        <v>1</v>
      </c>
      <c r="J2" s="6" t="s">
        <v>2</v>
      </c>
    </row>
    <row r="3" spans="1:11" x14ac:dyDescent="0.2">
      <c r="A3" t="s">
        <v>146</v>
      </c>
      <c r="B3" s="13" t="s">
        <v>145</v>
      </c>
      <c r="C3" s="9">
        <v>50000</v>
      </c>
      <c r="D3" s="10">
        <v>0</v>
      </c>
      <c r="E3" s="7">
        <f t="shared" ref="E3:E31" si="0">IF(D3&gt;C3,D3-C3,0)</f>
        <v>0</v>
      </c>
      <c r="F3" s="8">
        <f t="shared" ref="F3:F31" si="1">IF(C3&gt;D3,C3-D3,0)</f>
        <v>50000</v>
      </c>
      <c r="G3" s="7"/>
      <c r="H3" s="8"/>
      <c r="I3" s="7"/>
      <c r="J3" s="8"/>
    </row>
    <row r="4" spans="1:11" x14ac:dyDescent="0.2">
      <c r="A4" t="s">
        <v>147</v>
      </c>
      <c r="B4" s="13" t="s">
        <v>97</v>
      </c>
      <c r="C4" s="7">
        <v>60000</v>
      </c>
      <c r="D4" s="8">
        <v>100000</v>
      </c>
      <c r="E4" s="7">
        <f t="shared" si="0"/>
        <v>40000</v>
      </c>
      <c r="F4" s="8">
        <f t="shared" si="1"/>
        <v>0</v>
      </c>
      <c r="G4" s="7"/>
      <c r="H4" s="8"/>
      <c r="I4" s="7"/>
      <c r="J4" s="8"/>
    </row>
    <row r="5" spans="1:11" ht="13.5" thickBot="1" x14ac:dyDescent="0.25">
      <c r="A5" t="s">
        <v>148</v>
      </c>
      <c r="B5" s="13" t="s">
        <v>95</v>
      </c>
      <c r="C5" s="7">
        <v>0</v>
      </c>
      <c r="D5" s="8">
        <v>50000</v>
      </c>
      <c r="E5" s="7">
        <f t="shared" si="0"/>
        <v>50000</v>
      </c>
      <c r="F5" s="8">
        <f t="shared" si="1"/>
        <v>0</v>
      </c>
      <c r="G5" s="7"/>
      <c r="H5" s="8"/>
      <c r="I5" s="7"/>
      <c r="J5" s="8"/>
    </row>
    <row r="6" spans="1:11" ht="13.5" thickBot="1" x14ac:dyDescent="0.25">
      <c r="A6" t="s">
        <v>8</v>
      </c>
      <c r="B6" s="13" t="s">
        <v>186</v>
      </c>
      <c r="C6" s="7">
        <v>100000</v>
      </c>
      <c r="D6" s="8">
        <v>20000</v>
      </c>
      <c r="E6" s="7">
        <f t="shared" si="0"/>
        <v>0</v>
      </c>
      <c r="F6" s="8">
        <f t="shared" si="1"/>
        <v>80000</v>
      </c>
      <c r="G6" s="7"/>
      <c r="H6" s="8"/>
      <c r="I6" s="82"/>
      <c r="J6" s="72"/>
      <c r="K6" s="69" t="s">
        <v>172</v>
      </c>
    </row>
    <row r="7" spans="1:11" ht="13.5" thickBot="1" x14ac:dyDescent="0.25">
      <c r="A7" t="s">
        <v>9</v>
      </c>
      <c r="B7" s="13" t="s">
        <v>151</v>
      </c>
      <c r="C7" s="7">
        <v>70000</v>
      </c>
      <c r="D7" s="8">
        <v>0</v>
      </c>
      <c r="E7" s="7">
        <f t="shared" si="0"/>
        <v>0</v>
      </c>
      <c r="F7" s="8">
        <f t="shared" si="1"/>
        <v>70000</v>
      </c>
      <c r="G7" s="7"/>
      <c r="H7" s="8"/>
      <c r="I7" s="7"/>
      <c r="J7" s="8"/>
    </row>
    <row r="8" spans="1:11" ht="13.5" thickBot="1" x14ac:dyDescent="0.25">
      <c r="A8" t="s">
        <v>10</v>
      </c>
      <c r="B8" s="13" t="s">
        <v>96</v>
      </c>
      <c r="C8" s="7">
        <v>60000</v>
      </c>
      <c r="D8" s="8">
        <v>0</v>
      </c>
      <c r="E8" s="7">
        <f t="shared" si="0"/>
        <v>0</v>
      </c>
      <c r="F8" s="8">
        <f t="shared" si="1"/>
        <v>60000</v>
      </c>
      <c r="G8" s="7"/>
      <c r="H8" s="8"/>
      <c r="I8" s="82"/>
      <c r="J8" s="72"/>
      <c r="K8" s="69" t="s">
        <v>172</v>
      </c>
    </row>
    <row r="9" spans="1:11" ht="13.5" thickBot="1" x14ac:dyDescent="0.25">
      <c r="A9" t="s">
        <v>11</v>
      </c>
      <c r="B9" s="13" t="s">
        <v>187</v>
      </c>
      <c r="C9" s="7">
        <v>1000000</v>
      </c>
      <c r="D9" s="8">
        <v>1500000</v>
      </c>
      <c r="E9" s="7">
        <f t="shared" si="0"/>
        <v>500000</v>
      </c>
      <c r="F9" s="8">
        <f t="shared" si="1"/>
        <v>0</v>
      </c>
      <c r="G9" s="7"/>
      <c r="H9" s="8"/>
      <c r="I9" s="72"/>
      <c r="J9" s="71"/>
      <c r="K9" s="69" t="s">
        <v>175</v>
      </c>
    </row>
    <row r="10" spans="1:11" ht="13.5" thickBot="1" x14ac:dyDescent="0.25">
      <c r="A10" t="s">
        <v>12</v>
      </c>
      <c r="B10" s="13" t="s">
        <v>98</v>
      </c>
      <c r="C10" s="7">
        <v>800000</v>
      </c>
      <c r="D10" s="8">
        <v>700000</v>
      </c>
      <c r="E10" s="7">
        <f t="shared" si="0"/>
        <v>0</v>
      </c>
      <c r="F10" s="8">
        <f t="shared" si="1"/>
        <v>100000</v>
      </c>
      <c r="G10" s="7"/>
      <c r="H10" s="8"/>
      <c r="I10" s="82"/>
      <c r="J10" s="72"/>
      <c r="K10" s="69" t="s">
        <v>174</v>
      </c>
    </row>
    <row r="11" spans="1:11" ht="13.5" thickBot="1" x14ac:dyDescent="0.25">
      <c r="A11" t="s">
        <v>13</v>
      </c>
      <c r="B11" s="13" t="s">
        <v>133</v>
      </c>
      <c r="C11" s="11">
        <v>250000</v>
      </c>
      <c r="D11" s="8">
        <v>400000</v>
      </c>
      <c r="E11" s="7">
        <f t="shared" si="0"/>
        <v>150000</v>
      </c>
      <c r="F11" s="8">
        <f t="shared" si="1"/>
        <v>0</v>
      </c>
      <c r="G11" s="7"/>
      <c r="H11" s="8"/>
      <c r="I11" s="72"/>
      <c r="J11" s="72"/>
      <c r="K11" s="69" t="s">
        <v>214</v>
      </c>
    </row>
    <row r="12" spans="1:11" ht="13.5" thickBot="1" x14ac:dyDescent="0.25">
      <c r="A12" t="s">
        <v>14</v>
      </c>
      <c r="B12" s="13" t="s">
        <v>99</v>
      </c>
      <c r="C12" s="7">
        <v>450000</v>
      </c>
      <c r="D12" s="8">
        <v>250000</v>
      </c>
      <c r="E12" s="7">
        <f t="shared" si="0"/>
        <v>0</v>
      </c>
      <c r="F12" s="8">
        <f t="shared" si="1"/>
        <v>200000</v>
      </c>
      <c r="G12" s="7"/>
      <c r="H12" s="8"/>
      <c r="I12" s="82"/>
      <c r="J12" s="72"/>
      <c r="K12" s="69" t="s">
        <v>174</v>
      </c>
    </row>
    <row r="13" spans="1:11" x14ac:dyDescent="0.2">
      <c r="A13" t="s">
        <v>10</v>
      </c>
      <c r="B13" s="13" t="s">
        <v>100</v>
      </c>
      <c r="C13" s="7">
        <v>0</v>
      </c>
      <c r="D13" s="8">
        <v>100000</v>
      </c>
      <c r="E13" s="7">
        <f t="shared" si="0"/>
        <v>100000</v>
      </c>
      <c r="F13" s="8">
        <f t="shared" si="1"/>
        <v>0</v>
      </c>
      <c r="G13" s="7"/>
      <c r="H13" s="8"/>
      <c r="I13" s="7"/>
      <c r="J13" s="8"/>
    </row>
    <row r="14" spans="1:11" ht="13.5" thickBot="1" x14ac:dyDescent="0.25">
      <c r="A14" t="s">
        <v>15</v>
      </c>
      <c r="B14" s="13" t="s">
        <v>102</v>
      </c>
      <c r="C14" s="7">
        <v>600000</v>
      </c>
      <c r="D14" s="8">
        <v>500000</v>
      </c>
      <c r="E14" s="7">
        <f t="shared" si="0"/>
        <v>0</v>
      </c>
      <c r="F14" s="8">
        <f t="shared" si="1"/>
        <v>100000</v>
      </c>
      <c r="G14" s="7"/>
      <c r="H14" s="8"/>
      <c r="I14" s="7"/>
      <c r="J14" s="8"/>
    </row>
    <row r="15" spans="1:11" ht="13.5" thickBot="1" x14ac:dyDescent="0.25">
      <c r="A15" s="13" t="s">
        <v>101</v>
      </c>
      <c r="B15" s="13" t="s">
        <v>106</v>
      </c>
      <c r="C15" s="7">
        <v>300000</v>
      </c>
      <c r="D15" s="8">
        <v>20000</v>
      </c>
      <c r="E15" s="7">
        <f t="shared" si="0"/>
        <v>0</v>
      </c>
      <c r="F15" s="8">
        <f t="shared" si="1"/>
        <v>280000</v>
      </c>
      <c r="G15" s="7"/>
      <c r="H15" s="8"/>
      <c r="I15" s="82"/>
      <c r="J15" s="72"/>
      <c r="K15" s="69" t="s">
        <v>176</v>
      </c>
    </row>
    <row r="16" spans="1:11" x14ac:dyDescent="0.2">
      <c r="A16" s="13" t="s">
        <v>104</v>
      </c>
      <c r="B16" s="13" t="s">
        <v>103</v>
      </c>
      <c r="C16" s="7">
        <v>120000</v>
      </c>
      <c r="D16" s="8">
        <v>150000</v>
      </c>
      <c r="E16" s="7">
        <f t="shared" si="0"/>
        <v>30000</v>
      </c>
      <c r="F16" s="8">
        <f t="shared" si="1"/>
        <v>0</v>
      </c>
      <c r="G16" s="7"/>
      <c r="H16" s="8"/>
      <c r="I16" s="7"/>
      <c r="J16" s="8"/>
    </row>
    <row r="17" spans="1:11" x14ac:dyDescent="0.2">
      <c r="A17" s="13" t="s">
        <v>144</v>
      </c>
      <c r="B17" s="13"/>
      <c r="C17" s="7">
        <v>50000</v>
      </c>
      <c r="D17" s="8">
        <v>20000</v>
      </c>
      <c r="E17" s="7">
        <f t="shared" si="0"/>
        <v>0</v>
      </c>
      <c r="F17" s="8">
        <f t="shared" si="1"/>
        <v>30000</v>
      </c>
      <c r="G17" s="7"/>
      <c r="H17" s="8"/>
      <c r="I17" s="7"/>
      <c r="J17" s="8"/>
    </row>
    <row r="18" spans="1:11" ht="13.5" thickBot="1" x14ac:dyDescent="0.25">
      <c r="A18" s="13" t="s">
        <v>105</v>
      </c>
      <c r="C18" s="7">
        <v>0</v>
      </c>
      <c r="D18" s="8">
        <v>150000</v>
      </c>
      <c r="E18" s="7">
        <f t="shared" si="0"/>
        <v>150000</v>
      </c>
      <c r="F18" s="8">
        <f t="shared" si="1"/>
        <v>0</v>
      </c>
      <c r="G18" s="7"/>
      <c r="H18" s="8"/>
      <c r="I18" s="7"/>
      <c r="J18" s="8"/>
    </row>
    <row r="19" spans="1:11" ht="13.5" thickBot="1" x14ac:dyDescent="0.25">
      <c r="A19" t="s">
        <v>16</v>
      </c>
      <c r="C19" s="7">
        <v>800000</v>
      </c>
      <c r="D19" s="8">
        <v>600000</v>
      </c>
      <c r="E19" s="7">
        <f t="shared" si="0"/>
        <v>0</v>
      </c>
      <c r="F19" s="8">
        <f t="shared" si="1"/>
        <v>200000</v>
      </c>
      <c r="G19" s="7"/>
      <c r="H19" s="8"/>
      <c r="I19" s="82"/>
      <c r="J19" s="72"/>
      <c r="K19" s="69" t="s">
        <v>162</v>
      </c>
    </row>
    <row r="20" spans="1:11" ht="13.5" thickBot="1" x14ac:dyDescent="0.25">
      <c r="A20" t="s">
        <v>17</v>
      </c>
      <c r="C20" s="7">
        <v>750000</v>
      </c>
      <c r="D20" s="8">
        <v>1150000</v>
      </c>
      <c r="E20" s="7">
        <f t="shared" si="0"/>
        <v>400000</v>
      </c>
      <c r="F20" s="8">
        <f t="shared" si="1"/>
        <v>0</v>
      </c>
      <c r="G20" s="7"/>
      <c r="H20" s="8"/>
      <c r="I20" s="72"/>
      <c r="J20" s="71"/>
      <c r="K20" s="69" t="s">
        <v>162</v>
      </c>
    </row>
    <row r="21" spans="1:11" ht="13.5" thickBot="1" x14ac:dyDescent="0.25">
      <c r="A21" t="s">
        <v>213</v>
      </c>
      <c r="C21" s="7">
        <v>200000</v>
      </c>
      <c r="D21" s="8">
        <v>100000</v>
      </c>
      <c r="E21" s="7">
        <f t="shared" si="0"/>
        <v>0</v>
      </c>
      <c r="F21" s="8">
        <f t="shared" si="1"/>
        <v>100000</v>
      </c>
      <c r="G21" s="7"/>
      <c r="H21" s="8"/>
      <c r="I21" s="82"/>
      <c r="J21" s="72"/>
      <c r="K21" s="69" t="s">
        <v>162</v>
      </c>
    </row>
    <row r="22" spans="1:11" ht="13.5" thickBot="1" x14ac:dyDescent="0.25">
      <c r="A22" t="s">
        <v>18</v>
      </c>
      <c r="B22" s="13" t="s">
        <v>107</v>
      </c>
      <c r="C22" s="7">
        <v>1300000</v>
      </c>
      <c r="D22" s="8">
        <v>800000</v>
      </c>
      <c r="E22" s="7">
        <f t="shared" si="0"/>
        <v>0</v>
      </c>
      <c r="F22" s="8">
        <f t="shared" si="1"/>
        <v>500000</v>
      </c>
      <c r="G22" s="7"/>
      <c r="H22" s="8"/>
      <c r="I22" s="82"/>
      <c r="J22" s="72"/>
      <c r="K22" s="69" t="s">
        <v>163</v>
      </c>
    </row>
    <row r="23" spans="1:11" ht="13.5" thickBot="1" x14ac:dyDescent="0.25">
      <c r="A23" s="13" t="s">
        <v>115</v>
      </c>
      <c r="B23" s="13"/>
      <c r="C23" s="7">
        <v>500000</v>
      </c>
      <c r="D23" s="8">
        <v>600000</v>
      </c>
      <c r="E23" s="7">
        <f t="shared" si="0"/>
        <v>100000</v>
      </c>
      <c r="F23" s="8">
        <f t="shared" si="1"/>
        <v>0</v>
      </c>
      <c r="G23" s="7"/>
      <c r="H23" s="8"/>
      <c r="I23" s="72"/>
      <c r="J23" s="71"/>
      <c r="K23" s="69" t="s">
        <v>163</v>
      </c>
    </row>
    <row r="24" spans="1:11" ht="13.5" thickBot="1" x14ac:dyDescent="0.25">
      <c r="A24" s="13" t="s">
        <v>119</v>
      </c>
      <c r="C24" s="7">
        <v>90000</v>
      </c>
      <c r="D24" s="8">
        <v>50000</v>
      </c>
      <c r="E24" s="7">
        <f t="shared" si="0"/>
        <v>0</v>
      </c>
      <c r="F24" s="8">
        <f t="shared" si="1"/>
        <v>40000</v>
      </c>
      <c r="G24" s="7"/>
      <c r="H24" s="8"/>
      <c r="I24" s="82"/>
      <c r="J24" s="72"/>
      <c r="K24" s="69" t="s">
        <v>167</v>
      </c>
    </row>
    <row r="25" spans="1:11" ht="13.5" thickBot="1" x14ac:dyDescent="0.25">
      <c r="A25" s="13" t="s">
        <v>109</v>
      </c>
      <c r="C25" s="7">
        <v>40000</v>
      </c>
      <c r="D25" s="8">
        <v>0</v>
      </c>
      <c r="E25" s="7">
        <f t="shared" si="0"/>
        <v>0</v>
      </c>
      <c r="F25" s="8">
        <f t="shared" si="1"/>
        <v>40000</v>
      </c>
      <c r="G25" s="7"/>
      <c r="H25" s="8"/>
      <c r="I25" s="7"/>
      <c r="J25" s="8"/>
    </row>
    <row r="26" spans="1:11" ht="13.5" thickBot="1" x14ac:dyDescent="0.25">
      <c r="A26" t="s">
        <v>19</v>
      </c>
      <c r="C26" s="7">
        <v>250000</v>
      </c>
      <c r="D26" s="8">
        <v>40000</v>
      </c>
      <c r="E26" s="7">
        <f t="shared" si="0"/>
        <v>0</v>
      </c>
      <c r="F26" s="8">
        <f t="shared" si="1"/>
        <v>210000</v>
      </c>
      <c r="G26" s="7"/>
      <c r="H26" s="8"/>
      <c r="I26" s="82"/>
      <c r="J26" s="72"/>
      <c r="K26" s="69" t="s">
        <v>167</v>
      </c>
    </row>
    <row r="27" spans="1:11" ht="13.5" thickBot="1" x14ac:dyDescent="0.25">
      <c r="A27" s="13" t="s">
        <v>20</v>
      </c>
      <c r="C27" s="7">
        <v>470000</v>
      </c>
      <c r="D27" s="8">
        <v>400000</v>
      </c>
      <c r="E27" s="7">
        <f t="shared" si="0"/>
        <v>0</v>
      </c>
      <c r="F27" s="8">
        <f t="shared" si="1"/>
        <v>70000</v>
      </c>
      <c r="G27" s="7"/>
      <c r="H27" s="8"/>
      <c r="I27" s="92"/>
      <c r="J27" s="93"/>
      <c r="K27" s="69" t="s">
        <v>219</v>
      </c>
    </row>
    <row r="28" spans="1:11" ht="13.5" thickBot="1" x14ac:dyDescent="0.25">
      <c r="A28" s="13" t="s">
        <v>149</v>
      </c>
      <c r="C28" s="7">
        <v>130000</v>
      </c>
      <c r="D28" s="8">
        <v>100000</v>
      </c>
      <c r="E28" s="7">
        <f t="shared" si="0"/>
        <v>0</v>
      </c>
      <c r="F28" s="8">
        <f t="shared" si="1"/>
        <v>30000</v>
      </c>
      <c r="G28" s="7"/>
      <c r="H28" s="8"/>
      <c r="I28" s="93"/>
      <c r="J28" s="94"/>
      <c r="K28" s="69" t="s">
        <v>219</v>
      </c>
    </row>
    <row r="29" spans="1:11" ht="13.5" thickBot="1" x14ac:dyDescent="0.25">
      <c r="A29" t="s">
        <v>21</v>
      </c>
      <c r="C29" s="7">
        <v>40000</v>
      </c>
      <c r="D29" s="8">
        <v>50000</v>
      </c>
      <c r="E29" s="7">
        <f t="shared" si="0"/>
        <v>10000</v>
      </c>
      <c r="F29" s="8">
        <f t="shared" si="1"/>
        <v>0</v>
      </c>
      <c r="G29" s="7"/>
      <c r="H29" s="8"/>
      <c r="I29" s="93"/>
      <c r="J29" s="94"/>
      <c r="K29" s="69" t="s">
        <v>219</v>
      </c>
    </row>
    <row r="30" spans="1:11" ht="13.5" thickBot="1" x14ac:dyDescent="0.25">
      <c r="A30" s="13" t="s">
        <v>108</v>
      </c>
      <c r="B30" t="s">
        <v>138</v>
      </c>
      <c r="C30" s="7">
        <v>90000</v>
      </c>
      <c r="D30" s="8">
        <v>30000</v>
      </c>
      <c r="E30" s="7">
        <f t="shared" si="0"/>
        <v>0</v>
      </c>
      <c r="F30" s="8">
        <f t="shared" si="1"/>
        <v>60000</v>
      </c>
      <c r="G30" s="7"/>
      <c r="H30" s="8"/>
      <c r="I30" s="82"/>
      <c r="J30" s="72"/>
      <c r="K30" s="69" t="s">
        <v>168</v>
      </c>
    </row>
    <row r="31" spans="1:11" ht="13.5" thickBot="1" x14ac:dyDescent="0.25">
      <c r="A31" s="13" t="s">
        <v>124</v>
      </c>
      <c r="B31" t="s">
        <v>137</v>
      </c>
      <c r="C31" s="7">
        <v>80000</v>
      </c>
      <c r="D31" s="8">
        <v>150000</v>
      </c>
      <c r="E31" s="7">
        <f t="shared" si="0"/>
        <v>70000</v>
      </c>
      <c r="F31" s="8">
        <f t="shared" si="1"/>
        <v>0</v>
      </c>
      <c r="G31" s="7"/>
      <c r="H31" s="8"/>
      <c r="I31" s="72"/>
      <c r="J31" s="71"/>
      <c r="K31" s="69" t="s">
        <v>165</v>
      </c>
    </row>
    <row r="32" spans="1:11" x14ac:dyDescent="0.2">
      <c r="A32" s="32" t="s">
        <v>22</v>
      </c>
      <c r="B32" s="22"/>
      <c r="C32" s="33">
        <f>SUM(C3:C31)</f>
        <v>8650000</v>
      </c>
      <c r="D32" s="34">
        <f>SUM(D3:D31)</f>
        <v>8030000</v>
      </c>
      <c r="E32" s="35"/>
      <c r="F32" s="36"/>
      <c r="G32" s="35"/>
      <c r="H32" s="36"/>
      <c r="I32" s="35"/>
      <c r="J32" s="36"/>
      <c r="K32" s="70"/>
    </row>
    <row r="33" spans="1:11" ht="13.5" thickBot="1" x14ac:dyDescent="0.25">
      <c r="C33" s="7"/>
      <c r="D33" s="8"/>
      <c r="E33" s="7"/>
      <c r="F33" s="8"/>
      <c r="G33" s="7"/>
      <c r="H33" s="8"/>
      <c r="I33" s="7"/>
      <c r="J33" s="8"/>
    </row>
    <row r="34" spans="1:11" ht="13.5" thickBot="1" x14ac:dyDescent="0.25">
      <c r="A34" t="s">
        <v>23</v>
      </c>
      <c r="C34" s="11">
        <v>1500000</v>
      </c>
      <c r="D34" s="12">
        <v>1000000</v>
      </c>
      <c r="E34" s="7">
        <f>IF(C34&gt;D34,C34-D34,0)</f>
        <v>500000</v>
      </c>
      <c r="F34" s="8">
        <f>IF(D34&gt;C34,D34-C34,0)</f>
        <v>0</v>
      </c>
      <c r="G34" s="7"/>
      <c r="H34" s="8"/>
      <c r="I34" s="72"/>
      <c r="J34" s="71"/>
      <c r="K34" s="69" t="s">
        <v>183</v>
      </c>
    </row>
    <row r="35" spans="1:11" x14ac:dyDescent="0.2">
      <c r="A35" t="s">
        <v>24</v>
      </c>
      <c r="C35" s="7">
        <v>200000</v>
      </c>
      <c r="D35" s="8">
        <v>0</v>
      </c>
      <c r="E35" s="7">
        <f t="shared" ref="E35:E41" si="2">IF(C35&gt;D35,C35-D35,0)</f>
        <v>200000</v>
      </c>
      <c r="F35" s="8">
        <f t="shared" ref="F35:F41" si="3">IF(D35&gt;C35,D35-C35,0)</f>
        <v>0</v>
      </c>
      <c r="G35" s="7"/>
      <c r="H35" s="8"/>
      <c r="I35" s="7"/>
      <c r="J35" s="8"/>
    </row>
    <row r="36" spans="1:11" x14ac:dyDescent="0.2">
      <c r="A36" t="s">
        <v>135</v>
      </c>
      <c r="C36" s="7">
        <v>400000</v>
      </c>
      <c r="D36" s="8">
        <v>300000</v>
      </c>
      <c r="E36" s="7">
        <f t="shared" si="2"/>
        <v>100000</v>
      </c>
      <c r="F36" s="8">
        <f t="shared" si="3"/>
        <v>0</v>
      </c>
      <c r="G36" s="7"/>
      <c r="H36" s="8"/>
      <c r="I36" s="7"/>
      <c r="J36" s="8"/>
    </row>
    <row r="37" spans="1:11" x14ac:dyDescent="0.2">
      <c r="A37" t="s">
        <v>25</v>
      </c>
      <c r="C37" s="7">
        <v>100000</v>
      </c>
      <c r="D37" s="8">
        <v>60000</v>
      </c>
      <c r="E37" s="7">
        <f t="shared" si="2"/>
        <v>40000</v>
      </c>
      <c r="F37" s="8">
        <f t="shared" si="3"/>
        <v>0</v>
      </c>
      <c r="G37" s="7"/>
      <c r="H37" s="8"/>
      <c r="I37" s="7"/>
      <c r="J37" s="8"/>
    </row>
    <row r="38" spans="1:11" x14ac:dyDescent="0.2">
      <c r="A38" s="13" t="s">
        <v>195</v>
      </c>
      <c r="C38" s="7">
        <v>50000</v>
      </c>
      <c r="D38" s="8">
        <v>20000</v>
      </c>
      <c r="E38" s="7">
        <f t="shared" si="2"/>
        <v>30000</v>
      </c>
      <c r="F38" s="8">
        <f t="shared" si="3"/>
        <v>0</v>
      </c>
      <c r="G38" s="7"/>
      <c r="H38" s="8"/>
      <c r="I38" s="7"/>
      <c r="J38" s="8"/>
    </row>
    <row r="39" spans="1:11" x14ac:dyDescent="0.2">
      <c r="A39" s="13" t="s">
        <v>193</v>
      </c>
      <c r="C39" s="7">
        <v>200000</v>
      </c>
      <c r="D39" s="8">
        <v>0</v>
      </c>
      <c r="E39" s="7">
        <f t="shared" si="2"/>
        <v>200000</v>
      </c>
      <c r="F39" s="8">
        <f t="shared" si="3"/>
        <v>0</v>
      </c>
      <c r="G39" s="7"/>
      <c r="H39" s="8"/>
      <c r="I39" s="7"/>
      <c r="J39" s="8"/>
    </row>
    <row r="40" spans="1:11" ht="13.5" thickBot="1" x14ac:dyDescent="0.25">
      <c r="A40" t="s">
        <v>142</v>
      </c>
      <c r="B40" t="s">
        <v>139</v>
      </c>
      <c r="C40" s="7">
        <v>0</v>
      </c>
      <c r="D40" s="8">
        <v>300000</v>
      </c>
      <c r="E40" s="7">
        <f t="shared" si="2"/>
        <v>0</v>
      </c>
      <c r="F40" s="8">
        <f t="shared" si="3"/>
        <v>300000</v>
      </c>
      <c r="G40" s="7"/>
      <c r="H40" s="8"/>
      <c r="I40" s="7"/>
      <c r="J40" s="83"/>
      <c r="K40" s="69" t="s">
        <v>184</v>
      </c>
    </row>
    <row r="41" spans="1:11" ht="13.5" thickBot="1" x14ac:dyDescent="0.25">
      <c r="A41" t="s">
        <v>141</v>
      </c>
      <c r="C41" s="7">
        <f>SUM(C42:C74)</f>
        <v>400000</v>
      </c>
      <c r="D41" s="8">
        <v>0</v>
      </c>
      <c r="E41" s="72">
        <f t="shared" si="2"/>
        <v>400000</v>
      </c>
      <c r="F41" s="71">
        <f t="shared" si="3"/>
        <v>0</v>
      </c>
      <c r="G41" s="7"/>
      <c r="H41" s="8"/>
      <c r="I41" s="7"/>
      <c r="J41" s="8"/>
      <c r="K41" s="69" t="s">
        <v>152</v>
      </c>
    </row>
    <row r="42" spans="1:11" x14ac:dyDescent="0.2">
      <c r="A42" s="73" t="s">
        <v>33</v>
      </c>
      <c r="B42" s="74"/>
      <c r="C42" s="75">
        <v>27000000</v>
      </c>
      <c r="D42" s="76"/>
      <c r="E42" s="75">
        <f>IF(C42&gt;0,C42,0)</f>
        <v>27000000</v>
      </c>
      <c r="F42" s="76">
        <f>IF(C42&lt;0,-C42,0)</f>
        <v>0</v>
      </c>
      <c r="G42" s="75"/>
      <c r="H42" s="76"/>
      <c r="I42" s="75"/>
      <c r="J42" s="76"/>
      <c r="K42" s="77"/>
    </row>
    <row r="43" spans="1:11" x14ac:dyDescent="0.2">
      <c r="A43" s="73" t="s">
        <v>132</v>
      </c>
      <c r="B43" s="74"/>
      <c r="C43" s="75">
        <v>100000</v>
      </c>
      <c r="D43" s="76"/>
      <c r="E43" s="75">
        <f>IF(C43&gt;0,C43,0)</f>
        <v>100000</v>
      </c>
      <c r="F43" s="76">
        <f>IF(C43&lt;0,-C43,0)</f>
        <v>0</v>
      </c>
      <c r="G43" s="75"/>
      <c r="H43" s="76"/>
      <c r="I43" s="75"/>
      <c r="J43" s="76"/>
      <c r="K43" s="77"/>
    </row>
    <row r="44" spans="1:11" x14ac:dyDescent="0.2">
      <c r="A44" s="73" t="s">
        <v>48</v>
      </c>
      <c r="B44" s="74"/>
      <c r="C44" s="75">
        <v>-400000</v>
      </c>
      <c r="D44" s="76"/>
      <c r="E44" s="75">
        <f t="shared" ref="E44:E74" si="4">IF(C44&gt;0,C44,0)</f>
        <v>0</v>
      </c>
      <c r="F44" s="76">
        <f t="shared" ref="F44:F74" si="5">IF(C44&lt;0,-C44,0)</f>
        <v>400000</v>
      </c>
      <c r="G44" s="75"/>
      <c r="H44" s="76"/>
      <c r="I44" s="75"/>
      <c r="J44" s="76"/>
      <c r="K44" s="77"/>
    </row>
    <row r="45" spans="1:11" ht="13.5" thickBot="1" x14ac:dyDescent="0.25">
      <c r="A45" s="73" t="s">
        <v>111</v>
      </c>
      <c r="B45" s="78"/>
      <c r="C45" s="75">
        <v>270000</v>
      </c>
      <c r="D45" s="76"/>
      <c r="E45" s="75">
        <f t="shared" si="4"/>
        <v>270000</v>
      </c>
      <c r="F45" s="76">
        <f t="shared" si="5"/>
        <v>0</v>
      </c>
      <c r="G45" s="75"/>
      <c r="H45" s="76"/>
      <c r="I45" s="75"/>
      <c r="J45" s="76"/>
      <c r="K45" s="77"/>
    </row>
    <row r="46" spans="1:11" ht="13.5" thickBot="1" x14ac:dyDescent="0.25">
      <c r="A46" s="73" t="s">
        <v>201</v>
      </c>
      <c r="B46" s="78"/>
      <c r="C46" s="75">
        <v>30000</v>
      </c>
      <c r="D46" s="76"/>
      <c r="E46" s="79">
        <f t="shared" si="4"/>
        <v>30000</v>
      </c>
      <c r="F46" s="80">
        <f t="shared" si="5"/>
        <v>0</v>
      </c>
      <c r="G46" s="75"/>
      <c r="H46" s="76"/>
      <c r="I46" s="75"/>
      <c r="J46" s="76"/>
      <c r="K46" s="77" t="s">
        <v>199</v>
      </c>
    </row>
    <row r="47" spans="1:11" x14ac:dyDescent="0.2">
      <c r="A47" s="73" t="s">
        <v>34</v>
      </c>
      <c r="B47" s="74"/>
      <c r="C47" s="75">
        <v>-20500000</v>
      </c>
      <c r="D47" s="76"/>
      <c r="E47" s="75">
        <f t="shared" si="4"/>
        <v>0</v>
      </c>
      <c r="F47" s="76">
        <f t="shared" si="5"/>
        <v>20500000</v>
      </c>
      <c r="G47" s="75"/>
      <c r="H47" s="76"/>
      <c r="I47" s="75"/>
      <c r="J47" s="76"/>
      <c r="K47" s="77"/>
    </row>
    <row r="48" spans="1:11" x14ac:dyDescent="0.2">
      <c r="A48" s="73" t="s">
        <v>35</v>
      </c>
      <c r="B48" s="74"/>
      <c r="C48" s="75">
        <v>-1500000</v>
      </c>
      <c r="D48" s="76"/>
      <c r="E48" s="75">
        <f t="shared" si="4"/>
        <v>0</v>
      </c>
      <c r="F48" s="76">
        <f t="shared" si="5"/>
        <v>1500000</v>
      </c>
      <c r="G48" s="75"/>
      <c r="H48" s="76"/>
      <c r="I48" s="75"/>
      <c r="J48" s="76"/>
      <c r="K48" s="77"/>
    </row>
    <row r="49" spans="1:11" x14ac:dyDescent="0.2">
      <c r="A49" s="73" t="s">
        <v>36</v>
      </c>
      <c r="B49" s="74"/>
      <c r="C49" s="75">
        <v>-750000</v>
      </c>
      <c r="D49" s="76"/>
      <c r="E49" s="75">
        <f t="shared" si="4"/>
        <v>0</v>
      </c>
      <c r="F49" s="76">
        <f t="shared" si="5"/>
        <v>750000</v>
      </c>
      <c r="G49" s="75"/>
      <c r="H49" s="76"/>
      <c r="I49" s="75"/>
      <c r="J49" s="76"/>
      <c r="K49" s="77"/>
    </row>
    <row r="50" spans="1:11" x14ac:dyDescent="0.2">
      <c r="A50" s="73" t="s">
        <v>37</v>
      </c>
      <c r="B50" s="74"/>
      <c r="C50" s="75">
        <v>-1500000</v>
      </c>
      <c r="D50" s="76"/>
      <c r="E50" s="75">
        <f t="shared" si="4"/>
        <v>0</v>
      </c>
      <c r="F50" s="76">
        <f t="shared" si="5"/>
        <v>1500000</v>
      </c>
      <c r="G50" s="75"/>
      <c r="H50" s="76"/>
      <c r="I50" s="75"/>
      <c r="J50" s="76"/>
      <c r="K50" s="77"/>
    </row>
    <row r="51" spans="1:11" ht="13.5" thickBot="1" x14ac:dyDescent="0.25">
      <c r="A51" s="73" t="s">
        <v>38</v>
      </c>
      <c r="B51" s="74"/>
      <c r="C51" s="75">
        <v>-800000</v>
      </c>
      <c r="D51" s="76"/>
      <c r="E51" s="75">
        <f t="shared" si="4"/>
        <v>0</v>
      </c>
      <c r="F51" s="76">
        <f t="shared" si="5"/>
        <v>800000</v>
      </c>
      <c r="G51" s="75"/>
      <c r="H51" s="76"/>
      <c r="I51" s="75"/>
      <c r="J51" s="76"/>
      <c r="K51" s="77"/>
    </row>
    <row r="52" spans="1:11" ht="13.5" thickBot="1" x14ac:dyDescent="0.25">
      <c r="A52" s="73" t="s">
        <v>27</v>
      </c>
      <c r="B52" s="74"/>
      <c r="C52" s="75">
        <v>-100000</v>
      </c>
      <c r="D52" s="76"/>
      <c r="E52" s="75">
        <f t="shared" si="4"/>
        <v>0</v>
      </c>
      <c r="F52" s="76">
        <f t="shared" si="5"/>
        <v>100000</v>
      </c>
      <c r="G52" s="79"/>
      <c r="H52" s="80"/>
      <c r="I52" s="75"/>
      <c r="J52" s="76"/>
      <c r="K52" s="77" t="s">
        <v>157</v>
      </c>
    </row>
    <row r="53" spans="1:11" ht="13.5" thickBot="1" x14ac:dyDescent="0.25">
      <c r="A53" s="73" t="s">
        <v>39</v>
      </c>
      <c r="B53" s="74"/>
      <c r="C53" s="75">
        <v>-400000</v>
      </c>
      <c r="D53" s="76"/>
      <c r="E53" s="75">
        <f t="shared" si="4"/>
        <v>0</v>
      </c>
      <c r="F53" s="76">
        <f t="shared" si="5"/>
        <v>400000</v>
      </c>
      <c r="G53" s="75"/>
      <c r="H53" s="76"/>
      <c r="I53" s="75"/>
      <c r="J53" s="76"/>
      <c r="K53" s="77"/>
    </row>
    <row r="54" spans="1:11" ht="13.5" thickBot="1" x14ac:dyDescent="0.25">
      <c r="A54" s="73" t="s">
        <v>130</v>
      </c>
      <c r="B54" s="74"/>
      <c r="C54" s="75">
        <v>-40000</v>
      </c>
      <c r="D54" s="76"/>
      <c r="E54" s="75">
        <f t="shared" si="4"/>
        <v>0</v>
      </c>
      <c r="F54" s="76">
        <f t="shared" si="5"/>
        <v>40000</v>
      </c>
      <c r="G54" s="79"/>
      <c r="H54" s="80"/>
      <c r="I54" s="75"/>
      <c r="J54" s="76"/>
      <c r="K54" s="77" t="s">
        <v>158</v>
      </c>
    </row>
    <row r="55" spans="1:11" ht="13.5" thickBot="1" x14ac:dyDescent="0.25">
      <c r="A55" s="73" t="s">
        <v>40</v>
      </c>
      <c r="B55" s="74"/>
      <c r="C55" s="75">
        <v>-20000</v>
      </c>
      <c r="D55" s="76"/>
      <c r="E55" s="75">
        <f t="shared" si="4"/>
        <v>0</v>
      </c>
      <c r="F55" s="76">
        <f t="shared" si="5"/>
        <v>20000</v>
      </c>
      <c r="G55" s="79"/>
      <c r="H55" s="80"/>
      <c r="I55" s="75"/>
      <c r="J55" s="76"/>
      <c r="K55" s="77" t="s">
        <v>158</v>
      </c>
    </row>
    <row r="56" spans="1:11" ht="13.5" thickBot="1" x14ac:dyDescent="0.25">
      <c r="A56" s="73" t="s">
        <v>41</v>
      </c>
      <c r="B56" s="74"/>
      <c r="C56" s="75">
        <v>-30000</v>
      </c>
      <c r="D56" s="76"/>
      <c r="E56" s="75">
        <f t="shared" si="4"/>
        <v>0</v>
      </c>
      <c r="F56" s="76">
        <f t="shared" si="5"/>
        <v>30000</v>
      </c>
      <c r="G56" s="79"/>
      <c r="H56" s="80"/>
      <c r="I56" s="75"/>
      <c r="J56" s="76"/>
      <c r="K56" s="77" t="s">
        <v>158</v>
      </c>
    </row>
    <row r="57" spans="1:11" ht="13.5" thickBot="1" x14ac:dyDescent="0.25">
      <c r="A57" s="73" t="s">
        <v>42</v>
      </c>
      <c r="B57" s="74"/>
      <c r="C57" s="75">
        <v>-50000</v>
      </c>
      <c r="D57" s="76"/>
      <c r="E57" s="75">
        <f t="shared" si="4"/>
        <v>0</v>
      </c>
      <c r="F57" s="76">
        <f t="shared" si="5"/>
        <v>50000</v>
      </c>
      <c r="G57" s="79"/>
      <c r="H57" s="80"/>
      <c r="I57" s="75"/>
      <c r="J57" s="76"/>
      <c r="K57" s="77" t="s">
        <v>158</v>
      </c>
    </row>
    <row r="58" spans="1:11" ht="13.5" thickBot="1" x14ac:dyDescent="0.25">
      <c r="A58" s="73" t="s">
        <v>43</v>
      </c>
      <c r="B58" s="74"/>
      <c r="C58" s="75">
        <v>-30000</v>
      </c>
      <c r="D58" s="76"/>
      <c r="E58" s="75">
        <f t="shared" si="4"/>
        <v>0</v>
      </c>
      <c r="F58" s="76">
        <f t="shared" si="5"/>
        <v>30000</v>
      </c>
      <c r="G58" s="79"/>
      <c r="H58" s="80"/>
      <c r="I58" s="75"/>
      <c r="J58" s="76"/>
      <c r="K58" s="77" t="s">
        <v>158</v>
      </c>
    </row>
    <row r="59" spans="1:11" ht="13.5" thickBot="1" x14ac:dyDescent="0.25">
      <c r="A59" s="73" t="s">
        <v>44</v>
      </c>
      <c r="B59" s="74"/>
      <c r="C59" s="75">
        <v>-40000</v>
      </c>
      <c r="D59" s="76"/>
      <c r="E59" s="75">
        <f t="shared" si="4"/>
        <v>0</v>
      </c>
      <c r="F59" s="76">
        <f t="shared" si="5"/>
        <v>40000</v>
      </c>
      <c r="G59" s="79"/>
      <c r="H59" s="80"/>
      <c r="I59" s="75"/>
      <c r="J59" s="76"/>
      <c r="K59" s="77" t="s">
        <v>158</v>
      </c>
    </row>
    <row r="60" spans="1:11" ht="13.5" thickBot="1" x14ac:dyDescent="0.25">
      <c r="A60" s="73" t="s">
        <v>45</v>
      </c>
      <c r="B60" s="74"/>
      <c r="C60" s="75">
        <v>-30000</v>
      </c>
      <c r="D60" s="76"/>
      <c r="E60" s="75">
        <f t="shared" si="4"/>
        <v>0</v>
      </c>
      <c r="F60" s="76">
        <f t="shared" si="5"/>
        <v>30000</v>
      </c>
      <c r="G60" s="79"/>
      <c r="H60" s="80"/>
      <c r="I60" s="75"/>
      <c r="J60" s="76"/>
      <c r="K60" s="77" t="s">
        <v>158</v>
      </c>
    </row>
    <row r="61" spans="1:11" ht="13.5" thickBot="1" x14ac:dyDescent="0.25">
      <c r="A61" s="73" t="s">
        <v>131</v>
      </c>
      <c r="B61" s="74"/>
      <c r="C61" s="75">
        <v>-50000</v>
      </c>
      <c r="D61" s="76"/>
      <c r="E61" s="75">
        <f t="shared" si="4"/>
        <v>0</v>
      </c>
      <c r="F61" s="76">
        <f t="shared" si="5"/>
        <v>50000</v>
      </c>
      <c r="G61" s="75"/>
      <c r="H61" s="76"/>
      <c r="I61" s="75"/>
      <c r="J61" s="76"/>
      <c r="K61" s="77" t="s">
        <v>159</v>
      </c>
    </row>
    <row r="62" spans="1:11" ht="13.5" thickBot="1" x14ac:dyDescent="0.25">
      <c r="A62" s="73" t="s">
        <v>46</v>
      </c>
      <c r="B62" s="74"/>
      <c r="C62" s="75">
        <v>-50000</v>
      </c>
      <c r="D62" s="76"/>
      <c r="E62" s="75">
        <f t="shared" si="4"/>
        <v>0</v>
      </c>
      <c r="F62" s="76">
        <f t="shared" si="5"/>
        <v>50000</v>
      </c>
      <c r="G62" s="79"/>
      <c r="H62" s="80"/>
      <c r="I62" s="75"/>
      <c r="J62" s="76"/>
      <c r="K62" s="77" t="s">
        <v>157</v>
      </c>
    </row>
    <row r="63" spans="1:11" ht="13.5" thickBot="1" x14ac:dyDescent="0.25">
      <c r="A63" s="73" t="s">
        <v>47</v>
      </c>
      <c r="B63" s="74"/>
      <c r="C63" s="75">
        <v>200000</v>
      </c>
      <c r="D63" s="76"/>
      <c r="E63" s="75">
        <f t="shared" si="4"/>
        <v>200000</v>
      </c>
      <c r="F63" s="76">
        <f t="shared" si="5"/>
        <v>0</v>
      </c>
      <c r="G63" s="75"/>
      <c r="H63" s="76"/>
      <c r="I63" s="75"/>
      <c r="J63" s="76"/>
      <c r="K63" s="77"/>
    </row>
    <row r="64" spans="1:11" ht="13.5" thickBot="1" x14ac:dyDescent="0.25">
      <c r="A64" s="73" t="s">
        <v>125</v>
      </c>
      <c r="B64" s="74"/>
      <c r="C64" s="75">
        <v>-60000</v>
      </c>
      <c r="D64" s="76"/>
      <c r="E64" s="75">
        <f t="shared" si="4"/>
        <v>0</v>
      </c>
      <c r="F64" s="76">
        <f t="shared" si="5"/>
        <v>60000</v>
      </c>
      <c r="G64" s="79"/>
      <c r="H64" s="80"/>
      <c r="I64" s="75"/>
      <c r="J64" s="76"/>
      <c r="K64" s="77" t="s">
        <v>157</v>
      </c>
    </row>
    <row r="65" spans="1:11" ht="13.5" thickBot="1" x14ac:dyDescent="0.25">
      <c r="A65" s="73" t="s">
        <v>110</v>
      </c>
      <c r="B65" s="78"/>
      <c r="C65" s="75">
        <v>-390000</v>
      </c>
      <c r="D65" s="76"/>
      <c r="E65" s="75">
        <f t="shared" si="4"/>
        <v>0</v>
      </c>
      <c r="F65" s="76">
        <f t="shared" si="5"/>
        <v>390000</v>
      </c>
      <c r="G65" s="75"/>
      <c r="H65" s="76"/>
      <c r="I65" s="75"/>
      <c r="J65" s="76"/>
      <c r="K65" s="77"/>
    </row>
    <row r="66" spans="1:11" ht="13.5" thickBot="1" x14ac:dyDescent="0.25">
      <c r="A66" s="73" t="s">
        <v>202</v>
      </c>
      <c r="B66" s="78"/>
      <c r="C66" s="75">
        <v>-100000</v>
      </c>
      <c r="D66" s="76"/>
      <c r="E66" s="81">
        <f t="shared" si="4"/>
        <v>0</v>
      </c>
      <c r="F66" s="79">
        <f t="shared" si="5"/>
        <v>100000</v>
      </c>
      <c r="G66" s="75"/>
      <c r="H66" s="76"/>
      <c r="I66" s="75"/>
      <c r="J66" s="76"/>
      <c r="K66" s="77" t="s">
        <v>200</v>
      </c>
    </row>
    <row r="67" spans="1:11" ht="13.5" thickBot="1" x14ac:dyDescent="0.25">
      <c r="A67" s="73" t="s">
        <v>138</v>
      </c>
      <c r="B67" s="74"/>
      <c r="C67" s="75">
        <v>150000</v>
      </c>
      <c r="D67" s="76"/>
      <c r="E67" s="79">
        <f t="shared" si="4"/>
        <v>150000</v>
      </c>
      <c r="F67" s="80">
        <f t="shared" si="5"/>
        <v>0</v>
      </c>
      <c r="G67" s="75"/>
      <c r="H67" s="76"/>
      <c r="I67" s="79"/>
      <c r="J67" s="80"/>
      <c r="K67" s="77" t="s">
        <v>209</v>
      </c>
    </row>
    <row r="68" spans="1:11" ht="13.5" thickBot="1" x14ac:dyDescent="0.25">
      <c r="A68" s="73" t="s">
        <v>140</v>
      </c>
      <c r="B68" s="74"/>
      <c r="C68" s="75">
        <v>80000</v>
      </c>
      <c r="D68" s="76"/>
      <c r="E68" s="79">
        <f t="shared" si="4"/>
        <v>80000</v>
      </c>
      <c r="F68" s="80">
        <f t="shared" si="5"/>
        <v>0</v>
      </c>
      <c r="G68" s="75"/>
      <c r="H68" s="76"/>
      <c r="I68" s="79"/>
      <c r="J68" s="80"/>
      <c r="K68" s="77" t="s">
        <v>210</v>
      </c>
    </row>
    <row r="69" spans="1:11" ht="13.5" thickBot="1" x14ac:dyDescent="0.25">
      <c r="A69" s="73" t="s">
        <v>49</v>
      </c>
      <c r="B69" s="74"/>
      <c r="C69" s="75">
        <v>-200000</v>
      </c>
      <c r="D69" s="76"/>
      <c r="E69" s="81">
        <f t="shared" si="4"/>
        <v>0</v>
      </c>
      <c r="F69" s="79">
        <f t="shared" si="5"/>
        <v>200000</v>
      </c>
      <c r="G69" s="75"/>
      <c r="H69" s="76"/>
      <c r="I69" s="81"/>
      <c r="J69" s="79"/>
      <c r="K69" s="77" t="s">
        <v>211</v>
      </c>
    </row>
    <row r="70" spans="1:11" ht="13.5" thickBot="1" x14ac:dyDescent="0.25">
      <c r="A70" s="73" t="s">
        <v>112</v>
      </c>
      <c r="B70" s="78" t="s">
        <v>129</v>
      </c>
      <c r="C70" s="75">
        <v>50000</v>
      </c>
      <c r="D70" s="76"/>
      <c r="E70" s="75">
        <f t="shared" si="4"/>
        <v>50000</v>
      </c>
      <c r="F70" s="76">
        <f t="shared" si="5"/>
        <v>0</v>
      </c>
      <c r="G70" s="81"/>
      <c r="H70" s="79"/>
      <c r="I70" s="75"/>
      <c r="J70" s="76"/>
      <c r="K70" s="77" t="s">
        <v>216</v>
      </c>
    </row>
    <row r="71" spans="1:11" ht="13.5" thickBot="1" x14ac:dyDescent="0.25">
      <c r="A71" s="73" t="s">
        <v>113</v>
      </c>
      <c r="B71" s="78" t="s">
        <v>114</v>
      </c>
      <c r="C71" s="75">
        <v>-60000</v>
      </c>
      <c r="D71" s="76"/>
      <c r="E71" s="75">
        <f t="shared" si="4"/>
        <v>0</v>
      </c>
      <c r="F71" s="76">
        <f t="shared" si="5"/>
        <v>60000</v>
      </c>
      <c r="G71" s="75"/>
      <c r="H71" s="76"/>
      <c r="I71" s="75"/>
      <c r="J71" s="76"/>
      <c r="K71" s="77"/>
    </row>
    <row r="72" spans="1:11" ht="13.5" thickBot="1" x14ac:dyDescent="0.25">
      <c r="A72" s="73" t="s">
        <v>136</v>
      </c>
      <c r="B72" s="78"/>
      <c r="C72" s="75">
        <v>-30000</v>
      </c>
      <c r="D72" s="76"/>
      <c r="E72" s="75">
        <f t="shared" si="4"/>
        <v>0</v>
      </c>
      <c r="F72" s="76">
        <f t="shared" si="5"/>
        <v>30000</v>
      </c>
      <c r="G72" s="79"/>
      <c r="H72" s="80"/>
      <c r="I72" s="75"/>
      <c r="J72" s="76"/>
      <c r="K72" s="77" t="s">
        <v>159</v>
      </c>
    </row>
    <row r="73" spans="1:11" ht="13.5" thickBot="1" x14ac:dyDescent="0.25">
      <c r="A73" s="73" t="s">
        <v>127</v>
      </c>
      <c r="B73" s="74"/>
      <c r="C73" s="75">
        <v>-310000</v>
      </c>
      <c r="D73" s="76"/>
      <c r="E73" s="81">
        <f t="shared" si="4"/>
        <v>0</v>
      </c>
      <c r="F73" s="79">
        <f t="shared" si="5"/>
        <v>310000</v>
      </c>
      <c r="G73" s="75"/>
      <c r="H73" s="76"/>
      <c r="I73" s="81"/>
      <c r="J73" s="79"/>
      <c r="K73" s="77" t="s">
        <v>212</v>
      </c>
    </row>
    <row r="74" spans="1:11" ht="13.5" thickBot="1" x14ac:dyDescent="0.25">
      <c r="A74" s="73" t="s">
        <v>128</v>
      </c>
      <c r="B74" s="74"/>
      <c r="C74" s="75">
        <v>-40000</v>
      </c>
      <c r="D74" s="76"/>
      <c r="E74" s="81">
        <f t="shared" si="4"/>
        <v>0</v>
      </c>
      <c r="F74" s="79">
        <f t="shared" si="5"/>
        <v>40000</v>
      </c>
      <c r="G74" s="75"/>
      <c r="H74" s="76"/>
      <c r="I74" s="75"/>
      <c r="J74" s="76"/>
      <c r="K74" s="77" t="s">
        <v>153</v>
      </c>
    </row>
    <row r="75" spans="1:11" ht="13.5" thickBot="1" x14ac:dyDescent="0.25">
      <c r="A75" t="s">
        <v>26</v>
      </c>
      <c r="C75" s="7">
        <v>80000</v>
      </c>
      <c r="D75" s="8">
        <v>50000</v>
      </c>
      <c r="E75" s="7">
        <f>IF(C75&gt;D75,C75-D75,0)</f>
        <v>30000</v>
      </c>
      <c r="F75" s="8">
        <f>IF(D75&gt;C75,D75-C75,0)</f>
        <v>0</v>
      </c>
      <c r="G75" s="7"/>
      <c r="H75" s="8"/>
      <c r="I75" s="82"/>
      <c r="J75" s="72"/>
      <c r="K75" s="69" t="s">
        <v>204</v>
      </c>
    </row>
    <row r="76" spans="1:11" ht="13.5" thickBot="1" x14ac:dyDescent="0.25">
      <c r="A76" s="13" t="s">
        <v>126</v>
      </c>
      <c r="C76" s="7">
        <v>180000</v>
      </c>
      <c r="D76" s="8">
        <v>140000</v>
      </c>
      <c r="E76" s="7">
        <f>IF(C76&gt;D76,C76-D76,0)</f>
        <v>40000</v>
      </c>
      <c r="F76" s="8">
        <f>IF(D76&gt;C76,D76-C76,0)</f>
        <v>0</v>
      </c>
      <c r="G76" s="7"/>
      <c r="H76" s="8"/>
      <c r="I76" s="7"/>
      <c r="J76" s="8"/>
    </row>
    <row r="77" spans="1:11" ht="13.5" thickBot="1" x14ac:dyDescent="0.25">
      <c r="A77" t="s">
        <v>27</v>
      </c>
      <c r="C77" s="7">
        <v>1380000</v>
      </c>
      <c r="D77" s="8">
        <v>1300000</v>
      </c>
      <c r="E77" s="7">
        <f>IF(C77&gt;D77,C77-D77,0)</f>
        <v>80000</v>
      </c>
      <c r="F77" s="8">
        <f>IF(D77&gt;C77,D77-C77,0)</f>
        <v>0</v>
      </c>
      <c r="G77" s="7"/>
      <c r="H77" s="8"/>
      <c r="I77" s="82"/>
      <c r="J77" s="72"/>
      <c r="K77" s="69" t="s">
        <v>204</v>
      </c>
    </row>
    <row r="78" spans="1:11" ht="13.5" thickBot="1" x14ac:dyDescent="0.25">
      <c r="A78" t="s">
        <v>28</v>
      </c>
      <c r="B78" s="13" t="s">
        <v>116</v>
      </c>
      <c r="C78" s="7">
        <v>200000</v>
      </c>
      <c r="D78" s="8">
        <v>400000</v>
      </c>
      <c r="E78" s="7">
        <f t="shared" ref="E78:E85" si="6">IF(C78&gt;D78,C78-D78,0)</f>
        <v>0</v>
      </c>
      <c r="F78" s="8">
        <f t="shared" ref="F78:F85" si="7">IF(D78&gt;C78,D78-C78,0)</f>
        <v>200000</v>
      </c>
      <c r="G78" s="7"/>
      <c r="H78" s="8"/>
      <c r="I78" s="7"/>
      <c r="J78" s="8"/>
    </row>
    <row r="79" spans="1:11" ht="13.5" thickBot="1" x14ac:dyDescent="0.25">
      <c r="A79" s="13" t="s">
        <v>117</v>
      </c>
      <c r="C79" s="7">
        <v>130000</v>
      </c>
      <c r="D79" s="8">
        <v>150000</v>
      </c>
      <c r="E79" s="7">
        <f t="shared" si="6"/>
        <v>0</v>
      </c>
      <c r="F79" s="8">
        <f t="shared" si="7"/>
        <v>20000</v>
      </c>
      <c r="G79" s="7"/>
      <c r="H79" s="8"/>
      <c r="I79" s="82"/>
      <c r="J79" s="72"/>
      <c r="K79" s="69" t="s">
        <v>180</v>
      </c>
    </row>
    <row r="80" spans="1:11" ht="13.5" thickBot="1" x14ac:dyDescent="0.25">
      <c r="A80" s="13" t="s">
        <v>118</v>
      </c>
      <c r="B80" t="s">
        <v>143</v>
      </c>
      <c r="C80" s="7">
        <v>1150000</v>
      </c>
      <c r="D80" s="8">
        <v>1000000</v>
      </c>
      <c r="E80" s="7">
        <f>IF(C80&gt;D80,C80-D80,0)</f>
        <v>150000</v>
      </c>
      <c r="F80" s="8">
        <f>IF(D80&gt;C80,D80-C80,0)</f>
        <v>0</v>
      </c>
      <c r="G80" s="7"/>
      <c r="H80" s="8"/>
      <c r="I80" s="72"/>
      <c r="J80" s="72"/>
      <c r="K80" s="69" t="s">
        <v>215</v>
      </c>
    </row>
    <row r="81" spans="1:11" ht="13.5" thickBot="1" x14ac:dyDescent="0.25">
      <c r="A81" t="s">
        <v>29</v>
      </c>
      <c r="C81" s="7">
        <v>2150000</v>
      </c>
      <c r="D81" s="8">
        <v>2500000</v>
      </c>
      <c r="E81" s="7">
        <f t="shared" si="6"/>
        <v>0</v>
      </c>
      <c r="F81" s="8">
        <f t="shared" si="7"/>
        <v>350000</v>
      </c>
      <c r="G81" s="7"/>
      <c r="H81" s="8"/>
      <c r="I81" s="82"/>
      <c r="J81" s="72"/>
      <c r="K81" s="69" t="s">
        <v>164</v>
      </c>
    </row>
    <row r="82" spans="1:11" ht="13.5" thickBot="1" x14ac:dyDescent="0.25">
      <c r="A82" t="s">
        <v>134</v>
      </c>
      <c r="C82" s="7">
        <v>100000</v>
      </c>
      <c r="D82" s="8">
        <v>0</v>
      </c>
      <c r="E82" s="7">
        <f>IF(C82&gt;D82,C82-D82,0)</f>
        <v>100000</v>
      </c>
      <c r="F82" s="8">
        <f>IF(D82&gt;C82,D82-C82,0)</f>
        <v>0</v>
      </c>
      <c r="G82" s="7"/>
      <c r="H82" s="8"/>
      <c r="I82" s="7"/>
      <c r="J82" s="8"/>
    </row>
    <row r="83" spans="1:11" ht="13.5" thickBot="1" x14ac:dyDescent="0.25">
      <c r="A83" s="13" t="s">
        <v>120</v>
      </c>
      <c r="C83" s="7">
        <v>200000</v>
      </c>
      <c r="D83" s="8">
        <v>400000</v>
      </c>
      <c r="E83" s="7">
        <f>IF(C83&gt;D83,C83-D83,0)</f>
        <v>0</v>
      </c>
      <c r="F83" s="8">
        <f>IF(D83&gt;C83,D83-C83,0)</f>
        <v>200000</v>
      </c>
      <c r="G83" s="7"/>
      <c r="H83" s="8"/>
      <c r="I83" s="82"/>
      <c r="J83" s="72"/>
      <c r="K83" s="69" t="s">
        <v>170</v>
      </c>
    </row>
    <row r="84" spans="1:11" ht="13.5" thickBot="1" x14ac:dyDescent="0.25">
      <c r="A84" t="s">
        <v>30</v>
      </c>
      <c r="B84" s="13"/>
      <c r="C84" s="7">
        <v>40000</v>
      </c>
      <c r="D84" s="8">
        <v>100000</v>
      </c>
      <c r="E84" s="7">
        <f t="shared" si="6"/>
        <v>0</v>
      </c>
      <c r="F84" s="8">
        <f t="shared" si="7"/>
        <v>60000</v>
      </c>
      <c r="G84" s="7"/>
      <c r="H84" s="8"/>
      <c r="I84" s="82"/>
      <c r="J84" s="72"/>
      <c r="K84" s="69" t="s">
        <v>167</v>
      </c>
    </row>
    <row r="85" spans="1:11" ht="13.5" thickBot="1" x14ac:dyDescent="0.25">
      <c r="A85" t="s">
        <v>31</v>
      </c>
      <c r="C85" s="7">
        <v>50000</v>
      </c>
      <c r="D85" s="8">
        <v>150000</v>
      </c>
      <c r="E85" s="7">
        <f t="shared" si="6"/>
        <v>0</v>
      </c>
      <c r="F85" s="8">
        <f t="shared" si="7"/>
        <v>100000</v>
      </c>
      <c r="G85" s="7"/>
      <c r="H85" s="8"/>
      <c r="I85" s="82"/>
      <c r="J85" s="72"/>
      <c r="K85" s="69" t="s">
        <v>167</v>
      </c>
    </row>
    <row r="86" spans="1:11" ht="13.5" thickBot="1" x14ac:dyDescent="0.25">
      <c r="A86" s="13" t="s">
        <v>122</v>
      </c>
      <c r="B86" s="13" t="s">
        <v>123</v>
      </c>
      <c r="C86" s="7">
        <v>60000</v>
      </c>
      <c r="D86" s="8">
        <v>40000</v>
      </c>
      <c r="E86" s="7">
        <f>IF(C86&gt;D86,C86-D86,0)</f>
        <v>20000</v>
      </c>
      <c r="F86" s="8">
        <f>IF(D86&gt;C86,D86-C86,0)</f>
        <v>0</v>
      </c>
      <c r="G86" s="7"/>
      <c r="H86" s="8"/>
      <c r="I86" s="72"/>
      <c r="J86" s="71"/>
      <c r="K86" s="69" t="s">
        <v>169</v>
      </c>
    </row>
    <row r="87" spans="1:11" ht="13.5" thickBot="1" x14ac:dyDescent="0.25">
      <c r="A87" s="13" t="s">
        <v>121</v>
      </c>
      <c r="B87" s="13" t="s">
        <v>194</v>
      </c>
      <c r="C87" s="7">
        <v>80000</v>
      </c>
      <c r="D87" s="8">
        <v>120000</v>
      </c>
      <c r="E87" s="7">
        <f>IF(C87&gt;D87,C87-D87,0)</f>
        <v>0</v>
      </c>
      <c r="F87" s="8">
        <f>IF(D87&gt;C87,D87-C87,0)</f>
        <v>40000</v>
      </c>
      <c r="G87" s="7"/>
      <c r="H87" s="8"/>
      <c r="I87" s="82"/>
      <c r="J87" s="72"/>
      <c r="K87" s="69" t="s">
        <v>166</v>
      </c>
    </row>
    <row r="88" spans="1:11" x14ac:dyDescent="0.2">
      <c r="A88" s="32" t="s">
        <v>32</v>
      </c>
      <c r="B88" s="22"/>
      <c r="C88" s="33">
        <f>SUM(C34:C87)-C41</f>
        <v>8650000</v>
      </c>
      <c r="D88" s="37">
        <f>SUM(D34:D87)</f>
        <v>8030000</v>
      </c>
      <c r="E88" s="33">
        <f t="shared" ref="E88:F88" si="8">SUM(E3:E87)-E41</f>
        <v>30970000</v>
      </c>
      <c r="F88" s="37">
        <f t="shared" si="8"/>
        <v>30970000</v>
      </c>
      <c r="G88" s="33"/>
      <c r="H88" s="37"/>
      <c r="I88" s="33"/>
      <c r="J88" s="37"/>
      <c r="K88" s="70"/>
    </row>
    <row r="89" spans="1:11" x14ac:dyDescent="0.2">
      <c r="C89" s="2"/>
      <c r="D89" s="2"/>
      <c r="E89" s="2"/>
      <c r="F89" s="2"/>
      <c r="G89" s="2"/>
      <c r="H89" s="2"/>
      <c r="I89" s="2"/>
      <c r="J89" s="2"/>
    </row>
    <row r="90" spans="1:11" x14ac:dyDescent="0.2">
      <c r="C90" s="2"/>
      <c r="D90" s="2"/>
      <c r="E90" s="2"/>
      <c r="F90" s="2"/>
      <c r="G90" s="2"/>
      <c r="H90" s="2"/>
      <c r="I90" s="2"/>
      <c r="J90" s="2"/>
    </row>
    <row r="91" spans="1:11" x14ac:dyDescent="0.2">
      <c r="C91" s="2"/>
      <c r="D91" s="2"/>
      <c r="E91" s="2"/>
      <c r="F91" s="2"/>
      <c r="G91" s="2"/>
      <c r="H91" s="2"/>
      <c r="I91" s="2"/>
      <c r="J91" s="2"/>
    </row>
    <row r="92" spans="1:11" x14ac:dyDescent="0.2">
      <c r="C92" s="2"/>
      <c r="D92" s="2"/>
      <c r="E92" s="2"/>
      <c r="F92" s="2"/>
      <c r="G92" s="2"/>
      <c r="H92" s="2"/>
      <c r="I92" s="2"/>
      <c r="J92" s="2"/>
    </row>
    <row r="93" spans="1:11" x14ac:dyDescent="0.2">
      <c r="C93" s="2"/>
      <c r="D93" s="2"/>
      <c r="E93" s="2"/>
      <c r="F93" s="2"/>
      <c r="G93" s="2"/>
      <c r="H93" s="2"/>
      <c r="I93" s="2"/>
      <c r="J93" s="2"/>
    </row>
    <row r="94" spans="1:11" x14ac:dyDescent="0.2">
      <c r="C94" s="2"/>
      <c r="D94" s="2"/>
      <c r="E94" s="2"/>
      <c r="F94" s="2"/>
      <c r="G94" s="2"/>
      <c r="H94" s="2"/>
      <c r="I94" s="2"/>
      <c r="J94" s="2"/>
    </row>
    <row r="95" spans="1:11" x14ac:dyDescent="0.2">
      <c r="C95" s="2"/>
      <c r="D95" s="2"/>
      <c r="E95" s="2"/>
      <c r="F95" s="2"/>
      <c r="G95" s="2"/>
      <c r="H95" s="2"/>
      <c r="I95" s="2"/>
      <c r="J95" s="2"/>
    </row>
    <row r="96" spans="1:11" x14ac:dyDescent="0.2">
      <c r="C96" s="2"/>
      <c r="D96" s="2"/>
      <c r="E96" s="2"/>
      <c r="F96" s="2"/>
      <c r="G96" s="2"/>
      <c r="H96" s="2"/>
      <c r="I96" s="2"/>
      <c r="J96" s="2"/>
    </row>
    <row r="97" spans="3:10" x14ac:dyDescent="0.2">
      <c r="C97" s="2"/>
      <c r="D97" s="2"/>
      <c r="E97" s="2"/>
      <c r="F97" s="2"/>
      <c r="G97" s="2"/>
      <c r="H97" s="2"/>
      <c r="I97" s="2"/>
      <c r="J97" s="2"/>
    </row>
    <row r="98" spans="3:10" x14ac:dyDescent="0.2">
      <c r="C98" s="2"/>
      <c r="D98" s="2"/>
      <c r="E98" s="2"/>
      <c r="F98" s="2"/>
      <c r="G98" s="2"/>
      <c r="H98" s="2"/>
      <c r="I98" s="2"/>
      <c r="J98" s="2"/>
    </row>
    <row r="99" spans="3:10" x14ac:dyDescent="0.2">
      <c r="C99" s="2"/>
      <c r="D99" s="2"/>
      <c r="E99" s="2"/>
      <c r="F99" s="2"/>
      <c r="G99" s="2"/>
      <c r="H99" s="2"/>
      <c r="I99" s="2"/>
      <c r="J99" s="2"/>
    </row>
    <row r="100" spans="3:10" x14ac:dyDescent="0.2">
      <c r="C100" s="2"/>
      <c r="D100" s="2"/>
      <c r="E100" s="2"/>
      <c r="F100" s="2"/>
      <c r="G100" s="2"/>
      <c r="H100" s="2"/>
      <c r="I100" s="2"/>
      <c r="J100" s="2"/>
    </row>
    <row r="101" spans="3:10" x14ac:dyDescent="0.2">
      <c r="C101" s="2"/>
      <c r="D101" s="2"/>
      <c r="E101" s="2"/>
      <c r="F101" s="2"/>
      <c r="G101" s="2"/>
      <c r="H101" s="2"/>
      <c r="I101" s="2"/>
      <c r="J101" s="2"/>
    </row>
    <row r="102" spans="3:10" x14ac:dyDescent="0.2">
      <c r="C102" s="2"/>
      <c r="D102" s="2"/>
      <c r="E102" s="2"/>
      <c r="F102" s="2"/>
      <c r="G102" s="2"/>
      <c r="H102" s="2"/>
      <c r="I102" s="2"/>
      <c r="J102" s="2"/>
    </row>
    <row r="103" spans="3:10" x14ac:dyDescent="0.2">
      <c r="C103" s="2"/>
      <c r="D103" s="2"/>
      <c r="E103" s="2"/>
      <c r="F103" s="2"/>
      <c r="G103" s="2"/>
      <c r="H103" s="2"/>
      <c r="I103" s="2"/>
      <c r="J103" s="2"/>
    </row>
    <row r="104" spans="3:10" x14ac:dyDescent="0.2">
      <c r="C104" s="2"/>
      <c r="D104" s="2"/>
      <c r="E104" s="2"/>
      <c r="F104" s="2"/>
      <c r="G104" s="2"/>
      <c r="H104" s="2"/>
      <c r="I104" s="2"/>
      <c r="J104" s="2"/>
    </row>
    <row r="105" spans="3:10" x14ac:dyDescent="0.2">
      <c r="C105" s="2"/>
      <c r="D105" s="2"/>
      <c r="E105" s="2"/>
      <c r="F105" s="2"/>
      <c r="G105" s="2"/>
      <c r="H105" s="2"/>
      <c r="I105" s="2"/>
      <c r="J105" s="2"/>
    </row>
    <row r="106" spans="3:10" x14ac:dyDescent="0.2">
      <c r="C106" s="2"/>
      <c r="D106" s="2"/>
      <c r="E106" s="2"/>
      <c r="F106" s="2"/>
      <c r="G106" s="2"/>
      <c r="H106" s="2"/>
      <c r="I106" s="2"/>
      <c r="J106" s="2"/>
    </row>
  </sheetData>
  <mergeCells count="3">
    <mergeCell ref="E1:F1"/>
    <mergeCell ref="G1:H1"/>
    <mergeCell ref="I1:J1"/>
  </mergeCells>
  <pageMargins left="0.19685039370078741" right="0.17" top="0.15748031496062992" bottom="0.15748031496062992" header="0.19685039370078741" footer="0.23622047244094491"/>
  <pageSetup paperSize="8" scale="88" orientation="portrait" r:id="rId1"/>
  <headerFooter alignWithMargins="0"/>
  <rowBreaks count="1" manualBreakCount="1">
    <brk id="3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A1:C79"/>
  <sheetViews>
    <sheetView topLeftCell="A6" workbookViewId="0">
      <selection activeCell="D59" sqref="D59"/>
    </sheetView>
  </sheetViews>
  <sheetFormatPr defaultRowHeight="12.75" x14ac:dyDescent="0.2"/>
  <cols>
    <col min="1" max="1" width="8.5703125" style="88" customWidth="1"/>
    <col min="2" max="2" width="70.140625" style="51" customWidth="1"/>
    <col min="3" max="3" width="20.5703125" style="52" customWidth="1"/>
  </cols>
  <sheetData>
    <row r="1" spans="1:3" ht="13.5" customHeight="1" x14ac:dyDescent="0.25">
      <c r="A1" s="84"/>
      <c r="B1" s="47" t="s">
        <v>94</v>
      </c>
      <c r="C1" s="48"/>
    </row>
    <row r="3" spans="1:3" ht="15" x14ac:dyDescent="0.25">
      <c r="A3" s="85" t="s">
        <v>152</v>
      </c>
      <c r="B3" s="49" t="s">
        <v>54</v>
      </c>
      <c r="C3" s="50"/>
    </row>
    <row r="4" spans="1:3" x14ac:dyDescent="0.2">
      <c r="A4" s="86" t="s">
        <v>153</v>
      </c>
      <c r="B4" s="51" t="s">
        <v>55</v>
      </c>
    </row>
    <row r="5" spans="1:3" x14ac:dyDescent="0.2">
      <c r="A5" s="86" t="s">
        <v>154</v>
      </c>
      <c r="B5" s="51" t="s">
        <v>123</v>
      </c>
    </row>
    <row r="6" spans="1:3" x14ac:dyDescent="0.2">
      <c r="A6" s="86" t="s">
        <v>155</v>
      </c>
      <c r="B6" s="53" t="s">
        <v>196</v>
      </c>
    </row>
    <row r="7" spans="1:3" x14ac:dyDescent="0.2">
      <c r="A7" s="86" t="s">
        <v>156</v>
      </c>
      <c r="B7" s="51" t="s">
        <v>56</v>
      </c>
    </row>
    <row r="8" spans="1:3" x14ac:dyDescent="0.2">
      <c r="A8" s="86" t="s">
        <v>199</v>
      </c>
      <c r="B8" s="53" t="s">
        <v>198</v>
      </c>
    </row>
    <row r="9" spans="1:3" x14ac:dyDescent="0.2">
      <c r="A9" s="86" t="s">
        <v>200</v>
      </c>
      <c r="B9" s="53" t="s">
        <v>197</v>
      </c>
    </row>
    <row r="10" spans="1:3" ht="30" x14ac:dyDescent="0.25">
      <c r="A10" s="87"/>
      <c r="B10" s="54" t="s">
        <v>57</v>
      </c>
      <c r="C10" s="50"/>
    </row>
    <row r="11" spans="1:3" ht="15" x14ac:dyDescent="0.25">
      <c r="B11" s="55"/>
    </row>
    <row r="12" spans="1:3" ht="12.75" customHeight="1" x14ac:dyDescent="0.2">
      <c r="A12" s="89"/>
      <c r="B12" s="56" t="s">
        <v>58</v>
      </c>
      <c r="C12" s="57"/>
    </row>
    <row r="13" spans="1:3" x14ac:dyDescent="0.2">
      <c r="A13" s="86" t="s">
        <v>157</v>
      </c>
      <c r="B13" s="51" t="s">
        <v>59</v>
      </c>
    </row>
    <row r="14" spans="1:3" x14ac:dyDescent="0.2">
      <c r="A14" s="86" t="s">
        <v>158</v>
      </c>
      <c r="B14" s="51" t="s">
        <v>60</v>
      </c>
    </row>
    <row r="15" spans="1:3" x14ac:dyDescent="0.2">
      <c r="A15" s="86" t="s">
        <v>159</v>
      </c>
      <c r="B15" s="51" t="s">
        <v>61</v>
      </c>
    </row>
    <row r="16" spans="1:3" ht="25.5" customHeight="1" x14ac:dyDescent="0.2">
      <c r="A16" s="86" t="s">
        <v>160</v>
      </c>
      <c r="B16" s="58" t="s">
        <v>203</v>
      </c>
    </row>
    <row r="17" spans="1:3" x14ac:dyDescent="0.2">
      <c r="A17" s="86" t="s">
        <v>161</v>
      </c>
      <c r="B17" s="51" t="s">
        <v>62</v>
      </c>
    </row>
    <row r="18" spans="1:3" ht="15" x14ac:dyDescent="0.25">
      <c r="A18" s="87"/>
      <c r="B18" s="54" t="s">
        <v>63</v>
      </c>
      <c r="C18" s="50"/>
    </row>
    <row r="19" spans="1:3" ht="15" x14ac:dyDescent="0.25">
      <c r="B19" s="55"/>
    </row>
    <row r="20" spans="1:3" x14ac:dyDescent="0.2">
      <c r="A20" s="90"/>
      <c r="B20" s="56" t="s">
        <v>64</v>
      </c>
      <c r="C20" s="59"/>
    </row>
    <row r="21" spans="1:3" x14ac:dyDescent="0.2">
      <c r="A21" s="86" t="s">
        <v>162</v>
      </c>
      <c r="B21" s="51" t="s">
        <v>65</v>
      </c>
    </row>
    <row r="22" spans="1:3" x14ac:dyDescent="0.2">
      <c r="A22" s="86" t="s">
        <v>163</v>
      </c>
      <c r="B22" s="51" t="s">
        <v>66</v>
      </c>
    </row>
    <row r="23" spans="1:3" x14ac:dyDescent="0.2">
      <c r="A23" s="86" t="s">
        <v>164</v>
      </c>
      <c r="B23" s="51" t="s">
        <v>67</v>
      </c>
    </row>
    <row r="24" spans="1:3" x14ac:dyDescent="0.2">
      <c r="A24" s="86" t="s">
        <v>165</v>
      </c>
      <c r="B24" s="51" t="s">
        <v>68</v>
      </c>
    </row>
    <row r="25" spans="1:3" x14ac:dyDescent="0.2">
      <c r="A25" s="86" t="s">
        <v>166</v>
      </c>
      <c r="B25" s="51" t="s">
        <v>69</v>
      </c>
    </row>
    <row r="26" spans="1:3" x14ac:dyDescent="0.2">
      <c r="A26" s="86" t="s">
        <v>167</v>
      </c>
      <c r="B26" s="51" t="s">
        <v>70</v>
      </c>
    </row>
    <row r="27" spans="1:3" ht="15" x14ac:dyDescent="0.25">
      <c r="A27" s="87"/>
      <c r="B27" s="54" t="s">
        <v>71</v>
      </c>
      <c r="C27" s="50"/>
    </row>
    <row r="28" spans="1:3" ht="15" x14ac:dyDescent="0.25">
      <c r="B28" s="55"/>
    </row>
    <row r="29" spans="1:3" x14ac:dyDescent="0.2">
      <c r="B29" s="60" t="s">
        <v>72</v>
      </c>
    </row>
    <row r="30" spans="1:3" x14ac:dyDescent="0.2">
      <c r="A30" s="86" t="s">
        <v>168</v>
      </c>
      <c r="B30" s="53" t="s">
        <v>206</v>
      </c>
    </row>
    <row r="31" spans="1:3" x14ac:dyDescent="0.2">
      <c r="A31" s="86" t="s">
        <v>169</v>
      </c>
      <c r="B31" s="53" t="s">
        <v>205</v>
      </c>
    </row>
    <row r="32" spans="1:3" x14ac:dyDescent="0.2">
      <c r="A32" s="86" t="s">
        <v>170</v>
      </c>
      <c r="B32" s="51" t="s">
        <v>73</v>
      </c>
    </row>
    <row r="33" spans="1:3" x14ac:dyDescent="0.2">
      <c r="A33" s="86" t="s">
        <v>171</v>
      </c>
      <c r="B33" s="51" t="s">
        <v>74</v>
      </c>
    </row>
    <row r="34" spans="1:3" x14ac:dyDescent="0.2">
      <c r="A34" s="86" t="s">
        <v>204</v>
      </c>
      <c r="B34" s="51" t="s">
        <v>75</v>
      </c>
    </row>
    <row r="35" spans="1:3" ht="15" x14ac:dyDescent="0.25">
      <c r="A35" s="87"/>
      <c r="B35" s="61" t="s">
        <v>192</v>
      </c>
      <c r="C35" s="50"/>
    </row>
    <row r="37" spans="1:3" ht="15" x14ac:dyDescent="0.25">
      <c r="A37" s="87"/>
      <c r="B37" s="61" t="s">
        <v>191</v>
      </c>
      <c r="C37" s="50"/>
    </row>
    <row r="38" spans="1:3" ht="15" x14ac:dyDescent="0.25">
      <c r="B38" s="62"/>
    </row>
    <row r="39" spans="1:3" ht="15" x14ac:dyDescent="0.25">
      <c r="A39" s="84"/>
      <c r="B39" s="46" t="s">
        <v>76</v>
      </c>
      <c r="C39" s="48"/>
    </row>
    <row r="40" spans="1:3" ht="15" x14ac:dyDescent="0.25">
      <c r="B40" s="62" t="s">
        <v>51</v>
      </c>
    </row>
    <row r="41" spans="1:3" x14ac:dyDescent="0.2">
      <c r="A41" s="86" t="s">
        <v>172</v>
      </c>
      <c r="B41" s="51" t="s">
        <v>77</v>
      </c>
      <c r="C41" s="63"/>
    </row>
    <row r="42" spans="1:3" x14ac:dyDescent="0.2">
      <c r="A42" s="86" t="s">
        <v>173</v>
      </c>
      <c r="B42" s="53" t="s">
        <v>208</v>
      </c>
    </row>
    <row r="43" spans="1:3" ht="15" x14ac:dyDescent="0.25">
      <c r="B43" s="62" t="s">
        <v>50</v>
      </c>
    </row>
    <row r="44" spans="1:3" x14ac:dyDescent="0.2">
      <c r="A44" s="86" t="s">
        <v>174</v>
      </c>
      <c r="B44" s="51" t="s">
        <v>77</v>
      </c>
    </row>
    <row r="45" spans="1:3" x14ac:dyDescent="0.2">
      <c r="A45" s="86" t="s">
        <v>175</v>
      </c>
      <c r="B45" s="53" t="s">
        <v>208</v>
      </c>
    </row>
    <row r="46" spans="1:3" ht="15" x14ac:dyDescent="0.25">
      <c r="B46" s="62" t="s">
        <v>52</v>
      </c>
    </row>
    <row r="47" spans="1:3" x14ac:dyDescent="0.2">
      <c r="A47" s="86" t="s">
        <v>176</v>
      </c>
      <c r="B47" s="51" t="s">
        <v>77</v>
      </c>
    </row>
    <row r="48" spans="1:3" x14ac:dyDescent="0.2">
      <c r="A48" s="86" t="s">
        <v>177</v>
      </c>
      <c r="B48" s="53" t="s">
        <v>208</v>
      </c>
    </row>
    <row r="49" spans="1:3" ht="15" x14ac:dyDescent="0.25">
      <c r="B49" s="64" t="s">
        <v>78</v>
      </c>
    </row>
    <row r="50" spans="1:3" x14ac:dyDescent="0.2">
      <c r="A50" s="86" t="s">
        <v>178</v>
      </c>
      <c r="B50" s="51" t="s">
        <v>77</v>
      </c>
    </row>
    <row r="51" spans="1:3" x14ac:dyDescent="0.2">
      <c r="A51" s="86" t="s">
        <v>179</v>
      </c>
      <c r="B51" s="53" t="s">
        <v>208</v>
      </c>
    </row>
    <row r="52" spans="1:3" ht="15" x14ac:dyDescent="0.25">
      <c r="A52" s="87"/>
      <c r="B52" s="49" t="s">
        <v>79</v>
      </c>
      <c r="C52" s="50"/>
    </row>
    <row r="54" spans="1:3" ht="15" x14ac:dyDescent="0.25">
      <c r="A54" s="84"/>
      <c r="B54" s="46" t="s">
        <v>80</v>
      </c>
      <c r="C54" s="48"/>
    </row>
    <row r="55" spans="1:3" x14ac:dyDescent="0.2">
      <c r="B55" s="60" t="s">
        <v>81</v>
      </c>
    </row>
    <row r="56" spans="1:3" x14ac:dyDescent="0.2">
      <c r="A56" s="86" t="s">
        <v>180</v>
      </c>
      <c r="B56" s="51" t="s">
        <v>82</v>
      </c>
    </row>
    <row r="57" spans="1:3" x14ac:dyDescent="0.2">
      <c r="A57" s="86" t="s">
        <v>181</v>
      </c>
      <c r="B57" s="51" t="s">
        <v>83</v>
      </c>
    </row>
    <row r="58" spans="1:3" x14ac:dyDescent="0.2">
      <c r="A58" s="86" t="s">
        <v>182</v>
      </c>
      <c r="B58" s="53" t="s">
        <v>188</v>
      </c>
    </row>
    <row r="60" spans="1:3" x14ac:dyDescent="0.2">
      <c r="B60" s="60" t="s">
        <v>84</v>
      </c>
    </row>
    <row r="61" spans="1:3" x14ac:dyDescent="0.2">
      <c r="A61" s="86" t="s">
        <v>183</v>
      </c>
      <c r="B61" s="51" t="s">
        <v>85</v>
      </c>
    </row>
    <row r="62" spans="1:3" x14ac:dyDescent="0.2">
      <c r="A62" s="86" t="s">
        <v>184</v>
      </c>
      <c r="B62" s="53" t="s">
        <v>189</v>
      </c>
    </row>
    <row r="63" spans="1:3" x14ac:dyDescent="0.2">
      <c r="A63" s="86" t="s">
        <v>185</v>
      </c>
      <c r="B63" s="51" t="s">
        <v>86</v>
      </c>
    </row>
    <row r="64" spans="1:3" x14ac:dyDescent="0.2">
      <c r="A64" s="86" t="s">
        <v>190</v>
      </c>
      <c r="B64" s="51" t="s">
        <v>87</v>
      </c>
    </row>
    <row r="65" spans="1:3" ht="15" x14ac:dyDescent="0.25">
      <c r="A65" s="87"/>
      <c r="B65" s="49" t="s">
        <v>88</v>
      </c>
      <c r="C65" s="50"/>
    </row>
    <row r="66" spans="1:3" ht="15" x14ac:dyDescent="0.25">
      <c r="B66" s="62"/>
    </row>
    <row r="67" spans="1:3" ht="15" x14ac:dyDescent="0.25">
      <c r="A67" s="91"/>
      <c r="B67" s="65" t="s">
        <v>89</v>
      </c>
      <c r="C67" s="66"/>
    </row>
    <row r="69" spans="1:3" ht="15" x14ac:dyDescent="0.25">
      <c r="A69" s="85" t="s">
        <v>216</v>
      </c>
      <c r="B69" s="67" t="s">
        <v>150</v>
      </c>
      <c r="C69" s="50"/>
    </row>
    <row r="70" spans="1:3" x14ac:dyDescent="0.2">
      <c r="A70" s="45"/>
    </row>
    <row r="71" spans="1:3" ht="15" x14ac:dyDescent="0.25">
      <c r="A71" s="85" t="s">
        <v>217</v>
      </c>
      <c r="B71" s="67" t="s">
        <v>92</v>
      </c>
      <c r="C71" s="50"/>
    </row>
    <row r="72" spans="1:3" ht="15" x14ac:dyDescent="0.25">
      <c r="A72" s="45"/>
      <c r="B72" s="68" t="s">
        <v>90</v>
      </c>
    </row>
    <row r="73" spans="1:3" ht="15" x14ac:dyDescent="0.25">
      <c r="A73" s="45"/>
      <c r="B73" s="68" t="s">
        <v>207</v>
      </c>
    </row>
    <row r="74" spans="1:3" ht="15" x14ac:dyDescent="0.25">
      <c r="A74" s="45"/>
      <c r="B74" s="68" t="s">
        <v>91</v>
      </c>
    </row>
    <row r="75" spans="1:3" ht="15" x14ac:dyDescent="0.25">
      <c r="A75" s="85" t="s">
        <v>218</v>
      </c>
      <c r="B75" s="67" t="s">
        <v>93</v>
      </c>
      <c r="C75" s="50"/>
    </row>
    <row r="76" spans="1:3" ht="15" x14ac:dyDescent="0.25">
      <c r="A76" s="45"/>
      <c r="B76" s="68" t="s">
        <v>90</v>
      </c>
    </row>
    <row r="77" spans="1:3" ht="15" x14ac:dyDescent="0.25">
      <c r="A77" s="45"/>
      <c r="B77" s="68" t="s">
        <v>207</v>
      </c>
    </row>
    <row r="78" spans="1:3" ht="15" x14ac:dyDescent="0.25">
      <c r="A78" s="45"/>
      <c r="B78" s="68" t="s">
        <v>91</v>
      </c>
    </row>
    <row r="79" spans="1:3" ht="15" x14ac:dyDescent="0.25">
      <c r="A79" s="85" t="s">
        <v>219</v>
      </c>
      <c r="B79" s="67" t="s">
        <v>53</v>
      </c>
      <c r="C79" s="50"/>
    </row>
  </sheetData>
  <pageMargins left="0.31" right="0.17" top="1.02" bottom="0.72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4</vt:i4>
      </vt:variant>
    </vt:vector>
  </HeadingPairs>
  <TitlesOfParts>
    <vt:vector size="10" baseType="lpstr">
      <vt:lpstr>Foglio di calcolo es.</vt:lpstr>
      <vt:lpstr>Rendiconto es.</vt:lpstr>
      <vt:lpstr>Foglio di calcolo</vt:lpstr>
      <vt:lpstr>Rendiconto</vt:lpstr>
      <vt:lpstr>Foglio di calcolo stampa</vt:lpstr>
      <vt:lpstr>Rendiconto per stampa</vt:lpstr>
      <vt:lpstr>'Rendiconto per stampa'!Area_stampa</vt:lpstr>
      <vt:lpstr>'Foglio di calcolo'!Titoli_stampa</vt:lpstr>
      <vt:lpstr>'Foglio di calcolo es.'!Titoli_stampa</vt:lpstr>
      <vt:lpstr>'Foglio di calcolo stampa'!Titoli_stampa</vt:lpstr>
    </vt:vector>
  </TitlesOfParts>
  <Company>Economia&amp;Scienzepolitiche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docente</dc:creator>
  <cp:lastModifiedBy>Rossana Valentini</cp:lastModifiedBy>
  <cp:lastPrinted>2017-04-12T09:03:25Z</cp:lastPrinted>
  <dcterms:created xsi:type="dcterms:W3CDTF">2006-04-26T08:45:24Z</dcterms:created>
  <dcterms:modified xsi:type="dcterms:W3CDTF">2017-04-19T08:11:28Z</dcterms:modified>
</cp:coreProperties>
</file>