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 G50\Desktop\LezioneCessioneD'Azienda\Definitivo\"/>
    </mc:Choice>
  </mc:AlternateContent>
  <bookViews>
    <workbookView xWindow="1860" yWindow="0" windowWidth="19560" windowHeight="8340"/>
  </bookViews>
  <sheets>
    <sheet name="Caso-EsempioPratico" sheetId="3" r:id="rId1"/>
    <sheet name="Fiscale" sheetId="4" r:id="rId2"/>
    <sheet name="Foglio5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3" l="1"/>
  <c r="F115" i="3"/>
  <c r="F114" i="3"/>
  <c r="F107" i="3" s="1"/>
  <c r="F81" i="3"/>
  <c r="G67" i="3"/>
  <c r="B16" i="5"/>
  <c r="B12" i="5"/>
  <c r="G20" i="3"/>
  <c r="G12" i="3"/>
  <c r="E76" i="3" s="1"/>
  <c r="G11" i="3"/>
  <c r="E75" i="3" s="1"/>
  <c r="G10" i="3"/>
  <c r="B8" i="5"/>
  <c r="P7" i="3"/>
  <c r="Q7" i="3" s="1"/>
  <c r="P6" i="3"/>
  <c r="R6" i="3" s="1"/>
  <c r="P5" i="3"/>
  <c r="R5" i="3" s="1"/>
  <c r="F61" i="3"/>
  <c r="E61" i="3"/>
  <c r="D6" i="3"/>
  <c r="D5" i="3"/>
  <c r="D98" i="3"/>
  <c r="C32" i="3"/>
  <c r="D18" i="3"/>
  <c r="C18" i="3"/>
  <c r="C9" i="3"/>
  <c r="D7" i="3"/>
  <c r="D4" i="3"/>
  <c r="G14" i="3" l="1"/>
  <c r="G22" i="3" s="1"/>
  <c r="E74" i="3"/>
  <c r="Q5" i="3"/>
  <c r="F67" i="3"/>
  <c r="F88" i="3" s="1"/>
  <c r="Q6" i="3"/>
  <c r="R7" i="3"/>
  <c r="C20" i="3"/>
  <c r="C22" i="3" s="1"/>
  <c r="D97" i="3"/>
  <c r="D99" i="3" s="1"/>
  <c r="D102" i="3" s="1"/>
  <c r="D103" i="3" s="1"/>
  <c r="D9" i="3"/>
  <c r="D20" i="3" s="1"/>
  <c r="D22" i="3" s="1"/>
</calcChain>
</file>

<file path=xl/comments1.xml><?xml version="1.0" encoding="utf-8"?>
<comments xmlns="http://schemas.openxmlformats.org/spreadsheetml/2006/main">
  <authors>
    <author>Lenovo G50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Lenovo G50:</t>
        </r>
        <r>
          <rPr>
            <sz val="9"/>
            <color indexed="81"/>
            <rFont val="Tahoma"/>
            <family val="2"/>
          </rPr>
          <t xml:space="preserve">
Valutati solvibili solo euro 80.000
</t>
        </r>
      </text>
    </comment>
  </commentList>
</comments>
</file>

<file path=xl/sharedStrings.xml><?xml version="1.0" encoding="utf-8"?>
<sst xmlns="http://schemas.openxmlformats.org/spreadsheetml/2006/main" count="169" uniqueCount="105">
  <si>
    <t>Banca C/C</t>
  </si>
  <si>
    <t>Crediti verso clienti</t>
  </si>
  <si>
    <t>Fondo svalutazione crediti</t>
  </si>
  <si>
    <t>Debiti verso fornitori</t>
  </si>
  <si>
    <t>Impianti</t>
  </si>
  <si>
    <t>Automezzi</t>
  </si>
  <si>
    <t>Attrezzature</t>
  </si>
  <si>
    <t>Fondo ammortamento impianti</t>
  </si>
  <si>
    <t>Fondo ammortamento automezzi</t>
  </si>
  <si>
    <t>Fondo ammortamento attrezzature</t>
  </si>
  <si>
    <t>Fondo TFR</t>
  </si>
  <si>
    <t>Materie c/acquisti</t>
  </si>
  <si>
    <t>Costi del personale</t>
  </si>
  <si>
    <t>Oneri diversi di gestione</t>
  </si>
  <si>
    <t>Interessi passivi bancari</t>
  </si>
  <si>
    <t>Prodotti c/vendite</t>
  </si>
  <si>
    <t>Ricavi diversi</t>
  </si>
  <si>
    <t>Attività</t>
  </si>
  <si>
    <t>Totale attività</t>
  </si>
  <si>
    <t>Passività</t>
  </si>
  <si>
    <t>Costi storici nella contabilità del cedente</t>
  </si>
  <si>
    <t>Costi di acquisto del cessionario</t>
  </si>
  <si>
    <t>Totale a pareggio</t>
  </si>
  <si>
    <t>Totale passività</t>
  </si>
  <si>
    <t>Patrimonio netto</t>
  </si>
  <si>
    <t>anni</t>
  </si>
  <si>
    <t>Avviamento</t>
  </si>
  <si>
    <t>Prezzo di cessione</t>
  </si>
  <si>
    <t>Patrimonio netto contabile</t>
  </si>
  <si>
    <t>Plusvalenza</t>
  </si>
  <si>
    <t>Calcolo del patrimonio netto rettificato</t>
  </si>
  <si>
    <t>Valore di cessione delle attività cedute (escluso avviamento)</t>
  </si>
  <si>
    <t>Valore di cessione delle passività accollate</t>
  </si>
  <si>
    <t>Patrimonio netto rettificato</t>
  </si>
  <si>
    <t>meno Patrimonio netto rettificato</t>
  </si>
  <si>
    <t>SCRITTURE DEL CEDENTE</t>
  </si>
  <si>
    <t>diversi</t>
  </si>
  <si>
    <t>a</t>
  </si>
  <si>
    <t>Periodo di possesso dell'azienda</t>
  </si>
  <si>
    <t>Imprenditore individuale</t>
  </si>
  <si>
    <t>Unica azienda</t>
  </si>
  <si>
    <t>Una tra le più aziende</t>
  </si>
  <si>
    <t>Società</t>
  </si>
  <si>
    <t>Più di 5 anni</t>
  </si>
  <si>
    <t>2 possibilità:</t>
  </si>
  <si>
    <t>a. regime normale</t>
  </si>
  <si>
    <t>3 possibilità</t>
  </si>
  <si>
    <t>b. regime normale-differito</t>
  </si>
  <si>
    <t>Meno di 5 anni ed almeno 3 anni</t>
  </si>
  <si>
    <t>regime normale obbligatorio</t>
  </si>
  <si>
    <t>Crediti vs cessionario</t>
  </si>
  <si>
    <t>STATO PATRIMONIALE</t>
  </si>
  <si>
    <t>CONTO ECONOMICO</t>
  </si>
  <si>
    <t>Costi</t>
  </si>
  <si>
    <t>Totale costi</t>
  </si>
  <si>
    <t>Ricavi</t>
  </si>
  <si>
    <t>Servizi</t>
  </si>
  <si>
    <t>Accantonamento TFR</t>
  </si>
  <si>
    <t>Ammortamento Impianti</t>
  </si>
  <si>
    <t>Ammortamento Automezzi</t>
  </si>
  <si>
    <t>Ammortamento Attrezzature</t>
  </si>
  <si>
    <t>Svalutazione crediti</t>
  </si>
  <si>
    <t>Plusvalenza di cessione</t>
  </si>
  <si>
    <t>Totale Ricavi</t>
  </si>
  <si>
    <t>Utile ante imposte</t>
  </si>
  <si>
    <t>utile dopo le imposte</t>
  </si>
  <si>
    <t>utile di periodo</t>
  </si>
  <si>
    <t>Crediti vs Cessionario</t>
  </si>
  <si>
    <t>Bilancio straordinario di cessione al 31.12.2016</t>
  </si>
  <si>
    <t xml:space="preserve">Dopo aver rilevato le scritture di assestamento, la società cedente è in grado di determinare il valore contabile delle attività e passività cedute </t>
  </si>
  <si>
    <t xml:space="preserve">e determinare quindi la plusvalenza contabile di cessione. Essa deriva dalla differenza tra il prezzo globale di cessione Euro 250.000 e la somma </t>
  </si>
  <si>
    <t>CONTABILITA' CESSIONARIO</t>
  </si>
  <si>
    <t>DIVERSI</t>
  </si>
  <si>
    <t>Debiti verso cedente</t>
  </si>
  <si>
    <t>Conto economico cedente</t>
  </si>
  <si>
    <t>SCRITTURE CESSIONARIO</t>
  </si>
  <si>
    <t xml:space="preserve">b. regime di tassazione </t>
  </si>
  <si>
    <t xml:space="preserve">c. regime di tassazione </t>
  </si>
  <si>
    <t>b. regime normale</t>
  </si>
  <si>
    <t>-differito</t>
  </si>
  <si>
    <t xml:space="preserve">regime normale </t>
  </si>
  <si>
    <t>obbligatorio</t>
  </si>
  <si>
    <t>regime normale</t>
  </si>
  <si>
    <t>CONTABILITA' CEDENTE</t>
  </si>
  <si>
    <t>algebrica delle attività cedute e delle passività accollate ai valori contabili.</t>
  </si>
  <si>
    <t>Regola determinazione plusvalenza o minusvalenza per cedente:</t>
  </si>
  <si>
    <t>Prezzo Cessione &gt;&lt; Valore Netto Contabile = Plusvalenza o Minusvalenza</t>
  </si>
  <si>
    <t>Regola determinazione Avviamento per Cessionario</t>
  </si>
  <si>
    <t>Avviamento positivo</t>
  </si>
  <si>
    <t>Prezzo&gt;PN rettificato</t>
  </si>
  <si>
    <t>Avviamento negativo</t>
  </si>
  <si>
    <t>Prezzo&lt;PN rettificato</t>
  </si>
  <si>
    <t>2 possibilità: (2)</t>
  </si>
  <si>
    <t>separata (3)</t>
  </si>
  <si>
    <t>regime normale (2)</t>
  </si>
  <si>
    <t>Meno di 3 anni</t>
  </si>
  <si>
    <t xml:space="preserve">(1) Anche se l'azienda ceduta è detenuta da un'impresa familiare, la plusvalenza è tassata solo in capo </t>
  </si>
  <si>
    <t>all'imprenditore (Ris. AE 31/08/2015). In senso contrario la Cassazione ha sostenuto la necessità di imputare</t>
  </si>
  <si>
    <t xml:space="preserve">la plusvalenza pro-quota al titolare dell'impresa ed ai collaboratori familiari (Cass. 29 aprile 2009 n. 10017 e </t>
  </si>
  <si>
    <t>Cass. 15 ottobre 2007 n. 21535.</t>
  </si>
  <si>
    <t xml:space="preserve">(2)  Qualora contestualmente alla cessione dell'unica azienda, il cedente inizi una nuova attività d'impresa </t>
  </si>
  <si>
    <t>è possibile optare per la rateizzazione della plusvalenza (regime di tassazione differito).</t>
  </si>
  <si>
    <t>(3) A condizione che ne sia fatta richiesta nella dichiarazione dei redditi relativa al periodo d'imposta al quale</t>
  </si>
  <si>
    <t>sarebbero imputabili come componenti del reddito d'impresa.</t>
  </si>
  <si>
    <r>
      <t xml:space="preserve">A questo punto su questo utile dovremo calcolare le </t>
    </r>
    <r>
      <rPr>
        <b/>
        <sz val="11"/>
        <color theme="1"/>
        <rFont val="Calibri"/>
        <family val="2"/>
        <scheme val="minor"/>
      </rPr>
      <t>imposte.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</si>
</sst>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\(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2" xfId="0" applyBorder="1"/>
    <xf numFmtId="0" fontId="0" fillId="0" borderId="3" xfId="0" applyBorder="1"/>
    <xf numFmtId="43" fontId="0" fillId="0" borderId="3" xfId="1" applyFont="1" applyBorder="1"/>
    <xf numFmtId="0" fontId="0" fillId="0" borderId="4" xfId="0" applyBorder="1"/>
    <xf numFmtId="0" fontId="4" fillId="0" borderId="3" xfId="0" applyFont="1" applyBorder="1"/>
    <xf numFmtId="0" fontId="2" fillId="0" borderId="3" xfId="0" applyFont="1" applyBorder="1"/>
    <xf numFmtId="0" fontId="0" fillId="0" borderId="5" xfId="0" applyBorder="1"/>
    <xf numFmtId="0" fontId="0" fillId="0" borderId="7" xfId="0" applyBorder="1"/>
    <xf numFmtId="43" fontId="0" fillId="0" borderId="5" xfId="1" applyFont="1" applyBorder="1"/>
    <xf numFmtId="43" fontId="0" fillId="0" borderId="5" xfId="0" applyNumberFormat="1" applyBorder="1"/>
    <xf numFmtId="43" fontId="2" fillId="0" borderId="5" xfId="0" applyNumberFormat="1" applyFont="1" applyBorder="1"/>
    <xf numFmtId="0" fontId="0" fillId="3" borderId="3" xfId="0" applyFill="1" applyBorder="1"/>
    <xf numFmtId="0" fontId="0" fillId="0" borderId="3" xfId="0" applyFill="1" applyBorder="1"/>
    <xf numFmtId="43" fontId="0" fillId="0" borderId="3" xfId="1" applyFont="1" applyFill="1" applyBorder="1"/>
    <xf numFmtId="43" fontId="0" fillId="0" borderId="5" xfId="1" applyFont="1" applyFill="1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10" xfId="0" applyBorder="1"/>
    <xf numFmtId="0" fontId="2" fillId="0" borderId="10" xfId="0" applyFont="1" applyBorder="1"/>
    <xf numFmtId="43" fontId="2" fillId="0" borderId="5" xfId="1" applyFont="1" applyBorder="1"/>
    <xf numFmtId="0" fontId="2" fillId="0" borderId="11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1" xfId="0" applyFont="1" applyFill="1" applyBorder="1"/>
    <xf numFmtId="43" fontId="2" fillId="2" borderId="7" xfId="1" applyFont="1" applyFill="1" applyBorder="1"/>
    <xf numFmtId="0" fontId="0" fillId="0" borderId="13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43" fontId="0" fillId="0" borderId="10" xfId="1" applyFont="1" applyBorder="1"/>
    <xf numFmtId="0" fontId="0" fillId="3" borderId="2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43" fontId="2" fillId="0" borderId="3" xfId="1" applyFont="1" applyBorder="1"/>
    <xf numFmtId="0" fontId="0" fillId="0" borderId="9" xfId="0" applyBorder="1" applyAlignment="1">
      <alignment horizontal="center"/>
    </xf>
    <xf numFmtId="0" fontId="0" fillId="0" borderId="10" xfId="0" applyFill="1" applyBorder="1"/>
    <xf numFmtId="0" fontId="2" fillId="0" borderId="2" xfId="0" applyFont="1" applyBorder="1"/>
    <xf numFmtId="43" fontId="2" fillId="0" borderId="3" xfId="0" applyNumberFormat="1" applyFont="1" applyBorder="1"/>
    <xf numFmtId="0" fontId="2" fillId="0" borderId="3" xfId="0" applyFont="1" applyFill="1" applyBorder="1"/>
    <xf numFmtId="0" fontId="0" fillId="0" borderId="3" xfId="0" applyFont="1" applyBorder="1"/>
    <xf numFmtId="43" fontId="0" fillId="0" borderId="3" xfId="0" applyNumberFormat="1" applyBorder="1"/>
    <xf numFmtId="43" fontId="2" fillId="0" borderId="3" xfId="1" applyFont="1" applyFill="1" applyBorder="1"/>
    <xf numFmtId="43" fontId="0" fillId="0" borderId="3" xfId="0" applyNumberFormat="1" applyFont="1" applyBorder="1"/>
    <xf numFmtId="43" fontId="0" fillId="0" borderId="0" xfId="1" applyFont="1" applyBorder="1"/>
    <xf numFmtId="0" fontId="0" fillId="0" borderId="6" xfId="0" applyBorder="1" applyAlignment="1">
      <alignment horizontal="center"/>
    </xf>
    <xf numFmtId="0" fontId="0" fillId="0" borderId="5" xfId="0" applyFill="1" applyBorder="1"/>
    <xf numFmtId="43" fontId="0" fillId="0" borderId="0" xfId="0" applyNumberFormat="1" applyBorder="1"/>
    <xf numFmtId="0" fontId="8" fillId="0" borderId="0" xfId="0" applyFont="1"/>
    <xf numFmtId="0" fontId="0" fillId="0" borderId="10" xfId="0" applyFont="1" applyFill="1" applyBorder="1"/>
    <xf numFmtId="0" fontId="3" fillId="0" borderId="10" xfId="0" applyFont="1" applyBorder="1"/>
    <xf numFmtId="0" fontId="3" fillId="0" borderId="0" xfId="0" applyFont="1" applyBorder="1"/>
    <xf numFmtId="164" fontId="3" fillId="0" borderId="5" xfId="1" applyNumberFormat="1" applyFont="1" applyBorder="1"/>
    <xf numFmtId="0" fontId="2" fillId="0" borderId="14" xfId="0" applyFont="1" applyBorder="1"/>
    <xf numFmtId="43" fontId="2" fillId="0" borderId="7" xfId="0" applyNumberFormat="1" applyFont="1" applyBorder="1"/>
    <xf numFmtId="0" fontId="2" fillId="0" borderId="9" xfId="0" applyFont="1" applyFill="1" applyBorder="1"/>
    <xf numFmtId="43" fontId="0" fillId="0" borderId="13" xfId="1" applyFont="1" applyBorder="1"/>
    <xf numFmtId="0" fontId="2" fillId="0" borderId="11" xfId="0" applyFont="1" applyFill="1" applyBorder="1"/>
    <xf numFmtId="0" fontId="9" fillId="4" borderId="12" xfId="0" applyFont="1" applyFill="1" applyBorder="1"/>
    <xf numFmtId="0" fontId="3" fillId="4" borderId="15" xfId="0" applyFont="1" applyFill="1" applyBorder="1"/>
    <xf numFmtId="0" fontId="3" fillId="4" borderId="8" xfId="0" applyFont="1" applyFill="1" applyBorder="1"/>
    <xf numFmtId="0" fontId="0" fillId="3" borderId="3" xfId="0" quotePrefix="1" applyFill="1" applyBorder="1"/>
    <xf numFmtId="0" fontId="0" fillId="3" borderId="4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9" fillId="4" borderId="1" xfId="0" applyFont="1" applyFill="1" applyBorder="1"/>
    <xf numFmtId="0" fontId="10" fillId="0" borderId="9" xfId="0" applyFont="1" applyBorder="1"/>
    <xf numFmtId="0" fontId="0" fillId="0" borderId="13" xfId="0" applyBorder="1"/>
    <xf numFmtId="0" fontId="8" fillId="0" borderId="10" xfId="0" applyFont="1" applyBorder="1"/>
    <xf numFmtId="0" fontId="0" fillId="0" borderId="11" xfId="0" applyBorder="1"/>
    <xf numFmtId="0" fontId="0" fillId="0" borderId="14" xfId="0" applyBorder="1"/>
    <xf numFmtId="43" fontId="2" fillId="0" borderId="0" xfId="1" applyFont="1" applyBorder="1"/>
    <xf numFmtId="0" fontId="2" fillId="0" borderId="9" xfId="0" applyFont="1" applyBorder="1"/>
    <xf numFmtId="43" fontId="2" fillId="0" borderId="10" xfId="1" applyFont="1" applyBorder="1"/>
    <xf numFmtId="0" fontId="2" fillId="0" borderId="10" xfId="0" applyFont="1" applyFill="1" applyBorder="1"/>
    <xf numFmtId="0" fontId="2" fillId="0" borderId="0" xfId="0" applyFont="1" applyFill="1" applyBorder="1"/>
    <xf numFmtId="0" fontId="0" fillId="0" borderId="7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125"/>
  <sheetViews>
    <sheetView tabSelected="1" workbookViewId="0">
      <selection activeCell="G100" sqref="G100"/>
    </sheetView>
  </sheetViews>
  <sheetFormatPr defaultRowHeight="15" x14ac:dyDescent="0.25"/>
  <cols>
    <col min="1" max="1" width="4" customWidth="1"/>
    <col min="2" max="2" width="35.5703125" customWidth="1"/>
    <col min="3" max="3" width="22.5703125" customWidth="1"/>
    <col min="4" max="4" width="28" customWidth="1"/>
    <col min="5" max="5" width="12.42578125" customWidth="1"/>
    <col min="6" max="6" width="26.5703125" customWidth="1"/>
    <col min="7" max="7" width="25.85546875" customWidth="1"/>
    <col min="8" max="8" width="11.140625" customWidth="1"/>
    <col min="9" max="9" width="11.5703125" bestFit="1" customWidth="1"/>
    <col min="16" max="16" width="12.85546875" customWidth="1"/>
    <col min="17" max="17" width="7.7109375" bestFit="1" customWidth="1"/>
    <col min="18" max="18" width="14" customWidth="1"/>
  </cols>
  <sheetData>
    <row r="1" spans="2:18" ht="26.25" customHeight="1" x14ac:dyDescent="0.35">
      <c r="B1" s="26" t="s">
        <v>68</v>
      </c>
    </row>
    <row r="2" spans="2:18" ht="29.25" customHeight="1" x14ac:dyDescent="0.25">
      <c r="B2" s="25" t="s">
        <v>51</v>
      </c>
      <c r="C2" s="24" t="s">
        <v>20</v>
      </c>
      <c r="D2" s="25" t="s">
        <v>21</v>
      </c>
      <c r="F2" s="25" t="s">
        <v>52</v>
      </c>
      <c r="G2" s="24" t="s">
        <v>74</v>
      </c>
    </row>
    <row r="3" spans="2:18" x14ac:dyDescent="0.25">
      <c r="B3" s="8" t="s">
        <v>17</v>
      </c>
      <c r="C3" s="9"/>
      <c r="D3" s="4"/>
      <c r="F3" s="40" t="s">
        <v>53</v>
      </c>
      <c r="G3" s="3"/>
    </row>
    <row r="4" spans="2:18" x14ac:dyDescent="0.25">
      <c r="B4" s="4" t="s">
        <v>1</v>
      </c>
      <c r="C4" s="11">
        <v>100000</v>
      </c>
      <c r="D4" s="5">
        <f>+C4-C12</f>
        <v>80000</v>
      </c>
      <c r="F4" s="4" t="s">
        <v>11</v>
      </c>
      <c r="G4" s="5">
        <v>350000</v>
      </c>
      <c r="H4" s="18"/>
      <c r="Q4" s="18" t="s">
        <v>25</v>
      </c>
    </row>
    <row r="5" spans="2:18" x14ac:dyDescent="0.25">
      <c r="B5" s="15" t="s">
        <v>4</v>
      </c>
      <c r="C5" s="16">
        <v>250000</v>
      </c>
      <c r="D5" s="5">
        <f>+C5-C14+15000</f>
        <v>145000</v>
      </c>
      <c r="F5" s="15" t="s">
        <v>12</v>
      </c>
      <c r="G5" s="16">
        <v>150000</v>
      </c>
      <c r="H5" s="2"/>
      <c r="I5" s="1"/>
      <c r="O5" s="1">
        <v>12.5</v>
      </c>
      <c r="P5" s="2">
        <f>+C5*0.125</f>
        <v>31250</v>
      </c>
      <c r="Q5" s="2">
        <f>+C5/P5</f>
        <v>8</v>
      </c>
      <c r="R5" s="1">
        <f>+P5*4</f>
        <v>125000</v>
      </c>
    </row>
    <row r="6" spans="2:18" x14ac:dyDescent="0.25">
      <c r="B6" s="15" t="s">
        <v>5</v>
      </c>
      <c r="C6" s="16">
        <v>150000</v>
      </c>
      <c r="D6" s="5">
        <f>+C6-C15+5000</f>
        <v>65000</v>
      </c>
      <c r="F6" s="15" t="s">
        <v>13</v>
      </c>
      <c r="G6" s="16">
        <v>18000</v>
      </c>
      <c r="H6" s="2"/>
      <c r="I6" s="1"/>
      <c r="O6" s="1">
        <v>20</v>
      </c>
      <c r="P6" s="1">
        <f>+C6*0.2</f>
        <v>30000</v>
      </c>
      <c r="Q6" s="2">
        <f>+C6/P6</f>
        <v>5</v>
      </c>
      <c r="R6" s="1">
        <f>+P6*3</f>
        <v>90000</v>
      </c>
    </row>
    <row r="7" spans="2:18" x14ac:dyDescent="0.25">
      <c r="B7" s="15" t="s">
        <v>6</v>
      </c>
      <c r="C7" s="16">
        <v>50000</v>
      </c>
      <c r="D7" s="5">
        <f>+C7-C16</f>
        <v>25000</v>
      </c>
      <c r="F7" s="15" t="s">
        <v>56</v>
      </c>
      <c r="G7" s="16">
        <v>25000</v>
      </c>
      <c r="H7" s="2"/>
      <c r="I7" s="1"/>
      <c r="O7" s="1">
        <v>25</v>
      </c>
      <c r="P7" s="1">
        <f>+C7*0.25</f>
        <v>12500</v>
      </c>
      <c r="Q7" s="2">
        <f>+C7/P7</f>
        <v>4</v>
      </c>
      <c r="R7" s="1">
        <f>+P7*2</f>
        <v>25000</v>
      </c>
    </row>
    <row r="8" spans="2:18" x14ac:dyDescent="0.25">
      <c r="B8" s="15" t="s">
        <v>26</v>
      </c>
      <c r="C8" s="17">
        <v>0</v>
      </c>
      <c r="D8" s="5">
        <v>95000</v>
      </c>
      <c r="F8" s="15" t="s">
        <v>14</v>
      </c>
      <c r="G8" s="16">
        <v>1300</v>
      </c>
      <c r="H8" s="2"/>
      <c r="I8" s="1"/>
    </row>
    <row r="9" spans="2:18" x14ac:dyDescent="0.25">
      <c r="B9" s="7" t="s">
        <v>18</v>
      </c>
      <c r="C9" s="13">
        <f>SUM(C4:C8)</f>
        <v>550000</v>
      </c>
      <c r="D9" s="13">
        <f>SUM(D4:D8)</f>
        <v>410000</v>
      </c>
      <c r="F9" s="4" t="s">
        <v>57</v>
      </c>
      <c r="G9" s="5">
        <v>12500</v>
      </c>
    </row>
    <row r="10" spans="2:18" x14ac:dyDescent="0.25">
      <c r="B10" s="4"/>
      <c r="C10" s="9"/>
      <c r="D10" s="4"/>
      <c r="F10" s="4" t="s">
        <v>58</v>
      </c>
      <c r="G10" s="5">
        <f>+C5*0.125</f>
        <v>31250</v>
      </c>
    </row>
    <row r="11" spans="2:18" x14ac:dyDescent="0.25">
      <c r="B11" s="8" t="s">
        <v>19</v>
      </c>
      <c r="C11" s="9"/>
      <c r="D11" s="4"/>
      <c r="F11" s="4" t="s">
        <v>59</v>
      </c>
      <c r="G11" s="5">
        <f>+C6*0.2</f>
        <v>30000</v>
      </c>
    </row>
    <row r="12" spans="2:18" x14ac:dyDescent="0.25">
      <c r="B12" s="15" t="s">
        <v>2</v>
      </c>
      <c r="C12" s="16">
        <v>20000</v>
      </c>
      <c r="D12" s="5">
        <v>0</v>
      </c>
      <c r="F12" s="4" t="s">
        <v>60</v>
      </c>
      <c r="G12" s="5">
        <f>+C7*0.25</f>
        <v>12500</v>
      </c>
    </row>
    <row r="13" spans="2:18" x14ac:dyDescent="0.25">
      <c r="B13" s="15" t="s">
        <v>3</v>
      </c>
      <c r="C13" s="16">
        <v>80000</v>
      </c>
      <c r="D13" s="5">
        <v>80000</v>
      </c>
      <c r="F13" s="4" t="s">
        <v>61</v>
      </c>
      <c r="G13" s="5">
        <v>1500</v>
      </c>
    </row>
    <row r="14" spans="2:18" x14ac:dyDescent="0.25">
      <c r="B14" s="15" t="s">
        <v>7</v>
      </c>
      <c r="C14" s="16">
        <v>120000</v>
      </c>
      <c r="D14" s="5">
        <v>0</v>
      </c>
      <c r="F14" s="7" t="s">
        <v>54</v>
      </c>
      <c r="G14" s="41">
        <f>SUM(G3:G13)</f>
        <v>632050</v>
      </c>
    </row>
    <row r="15" spans="2:18" x14ac:dyDescent="0.25">
      <c r="B15" s="15" t="s">
        <v>8</v>
      </c>
      <c r="C15" s="16">
        <v>90000</v>
      </c>
      <c r="D15" s="5">
        <v>0</v>
      </c>
      <c r="F15" s="4"/>
      <c r="G15" s="4"/>
    </row>
    <row r="16" spans="2:18" x14ac:dyDescent="0.25">
      <c r="B16" s="15" t="s">
        <v>9</v>
      </c>
      <c r="C16" s="16">
        <v>25000</v>
      </c>
      <c r="D16" s="5">
        <v>0</v>
      </c>
      <c r="F16" s="8" t="s">
        <v>55</v>
      </c>
      <c r="G16" s="4"/>
    </row>
    <row r="17" spans="2:9" x14ac:dyDescent="0.25">
      <c r="B17" s="15" t="s">
        <v>10</v>
      </c>
      <c r="C17" s="16">
        <v>80000</v>
      </c>
      <c r="D17" s="5">
        <v>80000</v>
      </c>
      <c r="F17" s="15" t="s">
        <v>15</v>
      </c>
      <c r="G17" s="16">
        <v>650000</v>
      </c>
    </row>
    <row r="18" spans="2:9" x14ac:dyDescent="0.25">
      <c r="B18" s="7" t="s">
        <v>23</v>
      </c>
      <c r="C18" s="13">
        <f>SUM(C12:C17)</f>
        <v>415000</v>
      </c>
      <c r="D18" s="13">
        <f>SUM(D12:D17)</f>
        <v>160000</v>
      </c>
      <c r="F18" s="15" t="s">
        <v>16</v>
      </c>
      <c r="G18" s="16">
        <v>15000</v>
      </c>
    </row>
    <row r="19" spans="2:9" x14ac:dyDescent="0.25">
      <c r="B19" s="4"/>
      <c r="C19" s="9"/>
      <c r="D19" s="4"/>
      <c r="F19" s="15" t="s">
        <v>62</v>
      </c>
      <c r="G19" s="16">
        <v>115000</v>
      </c>
    </row>
    <row r="20" spans="2:9" x14ac:dyDescent="0.25">
      <c r="B20" s="8" t="s">
        <v>24</v>
      </c>
      <c r="C20" s="13">
        <f>+C9-C18</f>
        <v>135000</v>
      </c>
      <c r="D20" s="13">
        <f>+D9-D18</f>
        <v>250000</v>
      </c>
      <c r="F20" s="42" t="s">
        <v>63</v>
      </c>
      <c r="G20" s="45">
        <f>SUM(G17:G19)</f>
        <v>780000</v>
      </c>
    </row>
    <row r="21" spans="2:9" x14ac:dyDescent="0.25">
      <c r="B21" s="4"/>
      <c r="C21" s="9"/>
      <c r="D21" s="4"/>
      <c r="F21" s="15"/>
      <c r="G21" s="16"/>
    </row>
    <row r="22" spans="2:9" x14ac:dyDescent="0.25">
      <c r="B22" s="8" t="s">
        <v>22</v>
      </c>
      <c r="C22" s="13">
        <f>+C18+C20</f>
        <v>550000</v>
      </c>
      <c r="D22" s="13">
        <f>+D18+D20</f>
        <v>410000</v>
      </c>
      <c r="F22" s="42" t="s">
        <v>64</v>
      </c>
      <c r="G22" s="45">
        <f>+G20-G14</f>
        <v>147950</v>
      </c>
    </row>
    <row r="23" spans="2:9" x14ac:dyDescent="0.25">
      <c r="B23" s="4"/>
      <c r="C23" s="9"/>
      <c r="D23" s="4"/>
      <c r="F23" s="43"/>
      <c r="G23" s="46"/>
    </row>
    <row r="24" spans="2:9" x14ac:dyDescent="0.25">
      <c r="B24" s="4"/>
      <c r="C24" s="9"/>
      <c r="D24" s="4"/>
      <c r="F24" s="8"/>
      <c r="G24" s="41"/>
      <c r="I24" s="2"/>
    </row>
    <row r="25" spans="2:9" x14ac:dyDescent="0.25">
      <c r="B25" s="6"/>
      <c r="C25" s="10"/>
      <c r="D25" s="6"/>
      <c r="F25" s="6"/>
      <c r="G25" s="6"/>
    </row>
    <row r="28" spans="2:9" ht="19.5" x14ac:dyDescent="0.3">
      <c r="B28" s="61" t="s">
        <v>83</v>
      </c>
      <c r="C28" s="63"/>
      <c r="G28" s="2"/>
    </row>
    <row r="29" spans="2:9" x14ac:dyDescent="0.25">
      <c r="B29" s="20"/>
      <c r="C29" s="9"/>
    </row>
    <row r="30" spans="2:9" x14ac:dyDescent="0.25">
      <c r="B30" s="21" t="s">
        <v>27</v>
      </c>
      <c r="C30" s="22">
        <v>250000</v>
      </c>
    </row>
    <row r="31" spans="2:9" x14ac:dyDescent="0.25">
      <c r="B31" s="21" t="s">
        <v>28</v>
      </c>
      <c r="C31" s="22">
        <v>135000</v>
      </c>
    </row>
    <row r="32" spans="2:9" x14ac:dyDescent="0.25">
      <c r="B32" s="27" t="s">
        <v>29</v>
      </c>
      <c r="C32" s="28">
        <f>+C30-C31</f>
        <v>115000</v>
      </c>
    </row>
    <row r="33" spans="2:6" x14ac:dyDescent="0.25">
      <c r="C33" s="1"/>
    </row>
    <row r="34" spans="2:6" ht="15.75" x14ac:dyDescent="0.25">
      <c r="B34" s="51" t="s">
        <v>69</v>
      </c>
    </row>
    <row r="35" spans="2:6" ht="15.75" x14ac:dyDescent="0.25">
      <c r="B35" s="51" t="s">
        <v>70</v>
      </c>
    </row>
    <row r="36" spans="2:6" ht="15.75" x14ac:dyDescent="0.25">
      <c r="B36" s="51" t="s">
        <v>84</v>
      </c>
    </row>
    <row r="38" spans="2:6" ht="15.75" x14ac:dyDescent="0.25">
      <c r="B38" s="70" t="s">
        <v>85</v>
      </c>
      <c r="C38" s="71"/>
      <c r="D38" s="19"/>
    </row>
    <row r="39" spans="2:6" ht="15.75" x14ac:dyDescent="0.25">
      <c r="B39" s="72" t="s">
        <v>86</v>
      </c>
      <c r="C39" s="31"/>
      <c r="D39" s="9"/>
    </row>
    <row r="40" spans="2:6" x14ac:dyDescent="0.25">
      <c r="B40" s="73"/>
      <c r="C40" s="74"/>
      <c r="D40" s="10"/>
    </row>
    <row r="44" spans="2:6" ht="19.5" x14ac:dyDescent="0.3">
      <c r="B44" s="69" t="s">
        <v>35</v>
      </c>
    </row>
    <row r="46" spans="2:6" x14ac:dyDescent="0.25">
      <c r="B46" s="38" t="s">
        <v>36</v>
      </c>
      <c r="C46" s="18" t="s">
        <v>37</v>
      </c>
      <c r="D46" s="29" t="s">
        <v>36</v>
      </c>
      <c r="E46" s="20"/>
      <c r="F46" s="4"/>
    </row>
    <row r="47" spans="2:6" x14ac:dyDescent="0.25">
      <c r="B47" s="39" t="s">
        <v>2</v>
      </c>
      <c r="E47" s="32">
        <v>20000</v>
      </c>
      <c r="F47" s="4"/>
    </row>
    <row r="48" spans="2:6" x14ac:dyDescent="0.25">
      <c r="B48" s="39" t="s">
        <v>3</v>
      </c>
      <c r="E48" s="32">
        <v>80000</v>
      </c>
      <c r="F48" s="4"/>
    </row>
    <row r="49" spans="2:6" x14ac:dyDescent="0.25">
      <c r="B49" s="39" t="s">
        <v>7</v>
      </c>
      <c r="E49" s="32">
        <v>120000</v>
      </c>
      <c r="F49" s="4"/>
    </row>
    <row r="50" spans="2:6" x14ac:dyDescent="0.25">
      <c r="B50" s="39" t="s">
        <v>8</v>
      </c>
      <c r="E50" s="32">
        <v>90000</v>
      </c>
      <c r="F50" s="4"/>
    </row>
    <row r="51" spans="2:6" x14ac:dyDescent="0.25">
      <c r="B51" s="39" t="s">
        <v>9</v>
      </c>
      <c r="E51" s="32">
        <v>25000</v>
      </c>
      <c r="F51" s="4"/>
    </row>
    <row r="52" spans="2:6" ht="14.25" customHeight="1" x14ac:dyDescent="0.25">
      <c r="B52" s="39" t="s">
        <v>10</v>
      </c>
      <c r="E52" s="32">
        <v>80000</v>
      </c>
      <c r="F52" s="4"/>
    </row>
    <row r="53" spans="2:6" ht="14.25" customHeight="1" x14ac:dyDescent="0.25">
      <c r="B53" s="78" t="s">
        <v>50</v>
      </c>
      <c r="E53" s="77">
        <v>250000</v>
      </c>
      <c r="F53" s="4"/>
    </row>
    <row r="54" spans="2:6" x14ac:dyDescent="0.25">
      <c r="B54" s="20"/>
      <c r="D54" s="31" t="s">
        <v>1</v>
      </c>
      <c r="E54" s="4"/>
      <c r="F54" s="5">
        <v>100000</v>
      </c>
    </row>
    <row r="55" spans="2:6" x14ac:dyDescent="0.25">
      <c r="B55" s="20"/>
      <c r="D55" s="30" t="s">
        <v>4</v>
      </c>
      <c r="E55" s="4"/>
      <c r="F55" s="5">
        <v>250000</v>
      </c>
    </row>
    <row r="56" spans="2:6" x14ac:dyDescent="0.25">
      <c r="B56" s="20"/>
      <c r="D56" s="30" t="s">
        <v>5</v>
      </c>
      <c r="E56" s="4"/>
      <c r="F56" s="5">
        <v>150000</v>
      </c>
    </row>
    <row r="57" spans="2:6" x14ac:dyDescent="0.25">
      <c r="B57" s="20"/>
      <c r="D57" s="30" t="s">
        <v>6</v>
      </c>
      <c r="E57" s="4"/>
      <c r="F57" s="5">
        <v>50000</v>
      </c>
    </row>
    <row r="58" spans="2:6" x14ac:dyDescent="0.25">
      <c r="B58" s="20"/>
      <c r="D58" s="79" t="s">
        <v>29</v>
      </c>
      <c r="E58" s="4"/>
      <c r="F58" s="37">
        <v>115000</v>
      </c>
    </row>
    <row r="61" spans="2:6" x14ac:dyDescent="0.25">
      <c r="E61" s="2">
        <f>SUM(E47:E58)</f>
        <v>665000</v>
      </c>
      <c r="F61" s="2">
        <f>SUM(F54:F58)</f>
        <v>665000</v>
      </c>
    </row>
    <row r="63" spans="2:6" x14ac:dyDescent="0.25">
      <c r="B63" s="38"/>
      <c r="C63" s="18"/>
      <c r="D63" s="29"/>
      <c r="E63" s="20"/>
      <c r="F63" s="4"/>
    </row>
    <row r="64" spans="2:6" x14ac:dyDescent="0.25">
      <c r="B64" s="39" t="s">
        <v>0</v>
      </c>
      <c r="C64" s="18" t="s">
        <v>37</v>
      </c>
      <c r="D64" t="s">
        <v>67</v>
      </c>
      <c r="E64" s="32">
        <v>250000</v>
      </c>
      <c r="F64" s="5">
        <v>250000</v>
      </c>
    </row>
    <row r="65" spans="2:7" x14ac:dyDescent="0.25">
      <c r="B65" s="39"/>
      <c r="E65" s="32"/>
      <c r="F65" s="4"/>
    </row>
    <row r="67" spans="2:7" x14ac:dyDescent="0.25">
      <c r="B67" s="38" t="s">
        <v>52</v>
      </c>
      <c r="C67" s="18" t="s">
        <v>37</v>
      </c>
      <c r="D67" s="48" t="s">
        <v>36</v>
      </c>
      <c r="E67" s="31"/>
      <c r="F67" s="44">
        <f>SUM(E68:E77)</f>
        <v>632050</v>
      </c>
      <c r="G67" s="2">
        <f>SUM(F68:F77)</f>
        <v>0</v>
      </c>
    </row>
    <row r="68" spans="2:7" x14ac:dyDescent="0.25">
      <c r="B68" s="39"/>
      <c r="D68" s="9" t="s">
        <v>11</v>
      </c>
      <c r="E68" s="5">
        <v>350000</v>
      </c>
      <c r="F68" s="5"/>
    </row>
    <row r="69" spans="2:7" x14ac:dyDescent="0.25">
      <c r="B69" s="39"/>
      <c r="D69" s="49" t="s">
        <v>12</v>
      </c>
      <c r="E69" s="16">
        <v>150000</v>
      </c>
      <c r="F69" s="16"/>
    </row>
    <row r="70" spans="2:7" x14ac:dyDescent="0.25">
      <c r="B70" s="39"/>
      <c r="D70" s="49" t="s">
        <v>13</v>
      </c>
      <c r="E70" s="16">
        <v>18000</v>
      </c>
      <c r="F70" s="16"/>
    </row>
    <row r="71" spans="2:7" x14ac:dyDescent="0.25">
      <c r="B71" s="39"/>
      <c r="D71" s="49" t="s">
        <v>56</v>
      </c>
      <c r="E71" s="16">
        <v>25000</v>
      </c>
      <c r="F71" s="16"/>
    </row>
    <row r="72" spans="2:7" x14ac:dyDescent="0.25">
      <c r="B72" s="39"/>
      <c r="D72" s="49" t="s">
        <v>14</v>
      </c>
      <c r="E72" s="16">
        <v>1300</v>
      </c>
      <c r="F72" s="16"/>
    </row>
    <row r="73" spans="2:7" x14ac:dyDescent="0.25">
      <c r="B73" s="39"/>
      <c r="D73" s="9" t="s">
        <v>57</v>
      </c>
      <c r="E73" s="5">
        <v>12500</v>
      </c>
      <c r="F73" s="5"/>
    </row>
    <row r="74" spans="2:7" x14ac:dyDescent="0.25">
      <c r="B74" s="39"/>
      <c r="D74" s="9" t="s">
        <v>58</v>
      </c>
      <c r="E74" s="5">
        <f>+G10</f>
        <v>31250</v>
      </c>
      <c r="F74" s="5"/>
    </row>
    <row r="75" spans="2:7" x14ac:dyDescent="0.25">
      <c r="B75" s="20"/>
      <c r="D75" s="9" t="s">
        <v>59</v>
      </c>
      <c r="E75" s="5">
        <f>+G11</f>
        <v>30000</v>
      </c>
      <c r="F75" s="5"/>
    </row>
    <row r="76" spans="2:7" x14ac:dyDescent="0.25">
      <c r="B76" s="20"/>
      <c r="D76" s="9" t="s">
        <v>60</v>
      </c>
      <c r="E76" s="5">
        <f>+G12</f>
        <v>12500</v>
      </c>
      <c r="F76" s="5"/>
    </row>
    <row r="77" spans="2:7" x14ac:dyDescent="0.25">
      <c r="B77" s="20"/>
      <c r="D77" s="9" t="s">
        <v>61</v>
      </c>
      <c r="E77" s="5">
        <v>1500</v>
      </c>
      <c r="F77" s="5"/>
    </row>
    <row r="78" spans="2:7" x14ac:dyDescent="0.25">
      <c r="B78" s="20"/>
      <c r="D78" s="49"/>
      <c r="E78" s="9"/>
      <c r="F78" s="5"/>
    </row>
    <row r="79" spans="2:7" x14ac:dyDescent="0.25">
      <c r="B79" s="20"/>
      <c r="D79" s="49"/>
      <c r="E79" s="9"/>
      <c r="F79" s="37"/>
    </row>
    <row r="81" spans="2:7" x14ac:dyDescent="0.25">
      <c r="B81" s="38" t="s">
        <v>36</v>
      </c>
      <c r="C81" s="18" t="s">
        <v>37</v>
      </c>
      <c r="D81" s="48" t="s">
        <v>52</v>
      </c>
      <c r="E81" s="31"/>
      <c r="F81" s="44">
        <f>SUM(E83:E85)</f>
        <v>780000</v>
      </c>
      <c r="G81" s="2"/>
    </row>
    <row r="82" spans="2:7" x14ac:dyDescent="0.25">
      <c r="B82" s="39"/>
      <c r="D82" s="9"/>
      <c r="E82" s="47"/>
      <c r="F82" s="5"/>
    </row>
    <row r="83" spans="2:7" x14ac:dyDescent="0.25">
      <c r="B83" s="39" t="s">
        <v>15</v>
      </c>
      <c r="D83" s="49"/>
      <c r="E83" s="16">
        <v>650000</v>
      </c>
      <c r="F83" s="16"/>
    </row>
    <row r="84" spans="2:7" x14ac:dyDescent="0.25">
      <c r="B84" s="39" t="s">
        <v>16</v>
      </c>
      <c r="D84" s="49"/>
      <c r="E84" s="16">
        <v>15000</v>
      </c>
      <c r="F84" s="16"/>
    </row>
    <row r="85" spans="2:7" x14ac:dyDescent="0.25">
      <c r="B85" s="39" t="s">
        <v>62</v>
      </c>
      <c r="D85" s="49"/>
      <c r="E85" s="16">
        <v>115000</v>
      </c>
      <c r="F85" s="16"/>
    </row>
    <row r="86" spans="2:7" x14ac:dyDescent="0.25">
      <c r="B86" s="39"/>
      <c r="D86" s="49"/>
      <c r="E86" s="47"/>
      <c r="F86" s="16"/>
    </row>
    <row r="88" spans="2:7" x14ac:dyDescent="0.25">
      <c r="B88" s="38" t="s">
        <v>52</v>
      </c>
      <c r="C88" s="18" t="s">
        <v>37</v>
      </c>
      <c r="D88" s="48" t="s">
        <v>66</v>
      </c>
      <c r="E88" s="31"/>
      <c r="F88" s="44">
        <f>+F81-F67</f>
        <v>147950</v>
      </c>
    </row>
    <row r="89" spans="2:7" x14ac:dyDescent="0.25">
      <c r="B89" s="39"/>
      <c r="D89" s="9"/>
      <c r="E89" s="47"/>
      <c r="F89" s="5"/>
    </row>
    <row r="91" spans="2:7" x14ac:dyDescent="0.25">
      <c r="B91" t="s">
        <v>104</v>
      </c>
    </row>
    <row r="94" spans="2:7" ht="19.5" x14ac:dyDescent="0.3">
      <c r="B94" s="61" t="s">
        <v>71</v>
      </c>
      <c r="C94" s="62"/>
      <c r="D94" s="63"/>
    </row>
    <row r="95" spans="2:7" x14ac:dyDescent="0.25">
      <c r="B95" s="20"/>
      <c r="C95" s="31"/>
      <c r="D95" s="9"/>
    </row>
    <row r="96" spans="2:7" x14ac:dyDescent="0.25">
      <c r="B96" s="58" t="s">
        <v>30</v>
      </c>
      <c r="C96" s="59"/>
      <c r="D96" s="19"/>
    </row>
    <row r="97" spans="2:6" x14ac:dyDescent="0.25">
      <c r="B97" s="52" t="s">
        <v>31</v>
      </c>
      <c r="C97" s="31"/>
      <c r="D97" s="12">
        <f>+D4+D5+D6+D7</f>
        <v>315000</v>
      </c>
    </row>
    <row r="98" spans="2:6" x14ac:dyDescent="0.25">
      <c r="B98" s="52" t="s">
        <v>32</v>
      </c>
      <c r="C98" s="31"/>
      <c r="D98" s="12">
        <f>+D13+D17</f>
        <v>160000</v>
      </c>
    </row>
    <row r="99" spans="2:6" x14ac:dyDescent="0.25">
      <c r="B99" s="60" t="s">
        <v>33</v>
      </c>
      <c r="C99" s="56"/>
      <c r="D99" s="57">
        <f>+D97-D98</f>
        <v>155000</v>
      </c>
    </row>
    <row r="100" spans="2:6" x14ac:dyDescent="0.25">
      <c r="B100" s="21"/>
      <c r="C100" s="31"/>
      <c r="D100" s="9"/>
    </row>
    <row r="101" spans="2:6" x14ac:dyDescent="0.25">
      <c r="B101" s="20" t="s">
        <v>27</v>
      </c>
      <c r="C101" s="31"/>
      <c r="D101" s="11">
        <v>250000</v>
      </c>
    </row>
    <row r="102" spans="2:6" x14ac:dyDescent="0.25">
      <c r="B102" s="53" t="s">
        <v>34</v>
      </c>
      <c r="C102" s="54"/>
      <c r="D102" s="55">
        <f>-D99</f>
        <v>-155000</v>
      </c>
    </row>
    <row r="103" spans="2:6" x14ac:dyDescent="0.25">
      <c r="B103" s="23" t="s">
        <v>26</v>
      </c>
      <c r="C103" s="56"/>
      <c r="D103" s="57">
        <f>+D101+D102</f>
        <v>95000</v>
      </c>
    </row>
    <row r="105" spans="2:6" ht="19.5" x14ac:dyDescent="0.3">
      <c r="B105" s="69" t="s">
        <v>75</v>
      </c>
    </row>
    <row r="107" spans="2:6" x14ac:dyDescent="0.25">
      <c r="B107" s="38" t="s">
        <v>72</v>
      </c>
      <c r="C107" s="18" t="s">
        <v>37</v>
      </c>
      <c r="D107" s="48" t="s">
        <v>72</v>
      </c>
      <c r="E107" s="50">
        <f>SUM(E108:E113)</f>
        <v>410000</v>
      </c>
      <c r="F107" s="44">
        <f>SUM(F114:F116)</f>
        <v>410000</v>
      </c>
    </row>
    <row r="108" spans="2:6" x14ac:dyDescent="0.25">
      <c r="B108" s="39"/>
      <c r="D108" s="9"/>
      <c r="E108" s="11"/>
      <c r="F108" s="5"/>
    </row>
    <row r="109" spans="2:6" x14ac:dyDescent="0.25">
      <c r="B109" s="20" t="s">
        <v>1</v>
      </c>
      <c r="C109" s="31"/>
      <c r="D109" s="49"/>
      <c r="E109" s="17">
        <v>80000</v>
      </c>
      <c r="F109" s="16"/>
    </row>
    <row r="110" spans="2:6" x14ac:dyDescent="0.25">
      <c r="B110" s="39" t="s">
        <v>4</v>
      </c>
      <c r="C110" s="31"/>
      <c r="D110" s="49"/>
      <c r="E110" s="17">
        <v>145000</v>
      </c>
      <c r="F110" s="16"/>
    </row>
    <row r="111" spans="2:6" x14ac:dyDescent="0.25">
      <c r="B111" s="39" t="s">
        <v>5</v>
      </c>
      <c r="C111" s="31"/>
      <c r="D111" s="49"/>
      <c r="E111" s="17">
        <v>65000</v>
      </c>
      <c r="F111" s="16"/>
    </row>
    <row r="112" spans="2:6" x14ac:dyDescent="0.25">
      <c r="B112" s="39" t="s">
        <v>6</v>
      </c>
      <c r="C112" s="31"/>
      <c r="D112" s="49"/>
      <c r="E112" s="17">
        <v>25000</v>
      </c>
      <c r="F112" s="16"/>
    </row>
    <row r="113" spans="2:6" x14ac:dyDescent="0.25">
      <c r="B113" s="39" t="s">
        <v>26</v>
      </c>
      <c r="C113" s="31"/>
      <c r="D113" s="9"/>
      <c r="E113" s="11">
        <v>95000</v>
      </c>
      <c r="F113" s="5"/>
    </row>
    <row r="114" spans="2:6" x14ac:dyDescent="0.25">
      <c r="B114" s="39"/>
      <c r="C114" s="18" t="s">
        <v>37</v>
      </c>
      <c r="D114" s="49" t="s">
        <v>3</v>
      </c>
      <c r="E114" s="11"/>
      <c r="F114" s="5">
        <f>+D13</f>
        <v>80000</v>
      </c>
    </row>
    <row r="115" spans="2:6" x14ac:dyDescent="0.25">
      <c r="B115" s="20"/>
      <c r="C115" s="18" t="s">
        <v>37</v>
      </c>
      <c r="D115" s="49" t="s">
        <v>10</v>
      </c>
      <c r="E115" s="11"/>
      <c r="F115" s="5">
        <f>+D17</f>
        <v>80000</v>
      </c>
    </row>
    <row r="116" spans="2:6" x14ac:dyDescent="0.25">
      <c r="B116" s="20"/>
      <c r="C116" s="18" t="s">
        <v>37</v>
      </c>
      <c r="D116" s="9" t="s">
        <v>73</v>
      </c>
      <c r="E116" s="11"/>
      <c r="F116" s="5">
        <v>250000</v>
      </c>
    </row>
    <row r="117" spans="2:6" x14ac:dyDescent="0.25">
      <c r="B117" s="20"/>
      <c r="D117" s="9"/>
      <c r="E117" s="11"/>
      <c r="F117" s="5"/>
    </row>
    <row r="118" spans="2:6" x14ac:dyDescent="0.25">
      <c r="B118" s="20"/>
      <c r="D118" s="49"/>
      <c r="E118" s="9"/>
      <c r="F118" s="5"/>
    </row>
    <row r="119" spans="2:6" x14ac:dyDescent="0.25">
      <c r="B119" s="73"/>
      <c r="D119" s="80"/>
      <c r="E119" s="31"/>
      <c r="F119" s="37"/>
    </row>
    <row r="120" spans="2:6" x14ac:dyDescent="0.25">
      <c r="B120" s="31"/>
      <c r="D120" s="30"/>
      <c r="E120" s="31"/>
      <c r="F120" s="75"/>
    </row>
    <row r="122" spans="2:6" x14ac:dyDescent="0.25">
      <c r="B122" s="76" t="s">
        <v>87</v>
      </c>
      <c r="C122" s="19"/>
    </row>
    <row r="123" spans="2:6" x14ac:dyDescent="0.25">
      <c r="B123" s="20" t="s">
        <v>88</v>
      </c>
      <c r="C123" s="9" t="s">
        <v>89</v>
      </c>
    </row>
    <row r="124" spans="2:6" x14ac:dyDescent="0.25">
      <c r="B124" s="20" t="s">
        <v>90</v>
      </c>
      <c r="C124" s="9" t="s">
        <v>91</v>
      </c>
    </row>
    <row r="125" spans="2:6" x14ac:dyDescent="0.25">
      <c r="B125" s="73"/>
      <c r="C125" s="1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2"/>
  <sheetViews>
    <sheetView workbookViewId="0">
      <selection activeCell="L16" sqref="L16"/>
    </sheetView>
  </sheetViews>
  <sheetFormatPr defaultRowHeight="15" x14ac:dyDescent="0.25"/>
  <cols>
    <col min="2" max="2" width="21.140625" customWidth="1"/>
    <col min="3" max="3" width="25" customWidth="1"/>
    <col min="4" max="4" width="28" customWidth="1"/>
    <col min="5" max="5" width="20" customWidth="1"/>
  </cols>
  <sheetData>
    <row r="3" spans="2:5" ht="17.25" customHeight="1" x14ac:dyDescent="0.25">
      <c r="B3" s="86" t="s">
        <v>38</v>
      </c>
      <c r="C3" s="84" t="s">
        <v>39</v>
      </c>
      <c r="D3" s="85"/>
      <c r="E3" s="86" t="s">
        <v>42</v>
      </c>
    </row>
    <row r="4" spans="2:5" x14ac:dyDescent="0.25">
      <c r="B4" s="87"/>
      <c r="C4" s="34" t="s">
        <v>40</v>
      </c>
      <c r="D4" s="34" t="s">
        <v>41</v>
      </c>
      <c r="E4" s="87"/>
    </row>
    <row r="5" spans="2:5" x14ac:dyDescent="0.25">
      <c r="B5" s="81" t="s">
        <v>43</v>
      </c>
      <c r="C5" s="66" t="s">
        <v>92</v>
      </c>
      <c r="D5" s="66" t="s">
        <v>46</v>
      </c>
      <c r="E5" s="66" t="s">
        <v>44</v>
      </c>
    </row>
    <row r="6" spans="2:5" x14ac:dyDescent="0.25">
      <c r="B6" s="82"/>
      <c r="C6" s="14" t="s">
        <v>45</v>
      </c>
      <c r="D6" s="14" t="s">
        <v>45</v>
      </c>
      <c r="E6" s="14" t="s">
        <v>45</v>
      </c>
    </row>
    <row r="7" spans="2:5" x14ac:dyDescent="0.25">
      <c r="B7" s="82"/>
      <c r="C7" s="14" t="s">
        <v>76</v>
      </c>
      <c r="D7" s="14" t="s">
        <v>47</v>
      </c>
      <c r="E7" s="14" t="s">
        <v>78</v>
      </c>
    </row>
    <row r="8" spans="2:5" x14ac:dyDescent="0.25">
      <c r="B8" s="82"/>
      <c r="C8" s="14" t="s">
        <v>93</v>
      </c>
      <c r="D8" s="14" t="s">
        <v>77</v>
      </c>
      <c r="E8" s="64" t="s">
        <v>79</v>
      </c>
    </row>
    <row r="9" spans="2:5" x14ac:dyDescent="0.25">
      <c r="B9" s="83"/>
      <c r="C9" s="6"/>
      <c r="D9" s="6" t="s">
        <v>93</v>
      </c>
      <c r="E9" s="6"/>
    </row>
    <row r="13" spans="2:5" x14ac:dyDescent="0.25">
      <c r="B13" s="86" t="s">
        <v>38</v>
      </c>
      <c r="C13" s="84" t="s">
        <v>39</v>
      </c>
      <c r="D13" s="85"/>
      <c r="E13" s="86" t="s">
        <v>42</v>
      </c>
    </row>
    <row r="14" spans="2:5" x14ac:dyDescent="0.25">
      <c r="B14" s="87"/>
      <c r="C14" s="34" t="s">
        <v>40</v>
      </c>
      <c r="D14" s="34" t="s">
        <v>41</v>
      </c>
      <c r="E14" s="87"/>
    </row>
    <row r="15" spans="2:5" x14ac:dyDescent="0.25">
      <c r="B15" s="81" t="s">
        <v>48</v>
      </c>
      <c r="C15" s="33"/>
      <c r="D15" s="66" t="s">
        <v>44</v>
      </c>
      <c r="E15" s="66" t="s">
        <v>44</v>
      </c>
    </row>
    <row r="16" spans="2:5" x14ac:dyDescent="0.25">
      <c r="B16" s="82"/>
      <c r="C16" s="14"/>
      <c r="D16" s="14" t="s">
        <v>45</v>
      </c>
      <c r="E16" s="14" t="s">
        <v>45</v>
      </c>
    </row>
    <row r="17" spans="2:6" x14ac:dyDescent="0.25">
      <c r="B17" s="82"/>
      <c r="C17" s="35" t="s">
        <v>94</v>
      </c>
      <c r="D17" s="14" t="s">
        <v>47</v>
      </c>
      <c r="E17" s="14" t="s">
        <v>78</v>
      </c>
    </row>
    <row r="18" spans="2:6" x14ac:dyDescent="0.25">
      <c r="B18" s="82"/>
      <c r="C18" s="14"/>
      <c r="D18" s="14"/>
      <c r="E18" s="64" t="s">
        <v>79</v>
      </c>
    </row>
    <row r="19" spans="2:6" x14ac:dyDescent="0.25">
      <c r="B19" s="83"/>
      <c r="C19" s="6"/>
      <c r="D19" s="6"/>
      <c r="E19" s="6"/>
    </row>
    <row r="20" spans="2:6" x14ac:dyDescent="0.25">
      <c r="B20" s="81" t="s">
        <v>95</v>
      </c>
      <c r="C20" s="33"/>
      <c r="D20" s="33"/>
      <c r="E20" s="33"/>
    </row>
    <row r="21" spans="2:6" x14ac:dyDescent="0.25">
      <c r="B21" s="82"/>
      <c r="C21" s="35" t="s">
        <v>82</v>
      </c>
      <c r="D21" s="35" t="s">
        <v>49</v>
      </c>
      <c r="E21" s="35" t="s">
        <v>80</v>
      </c>
    </row>
    <row r="22" spans="2:6" x14ac:dyDescent="0.25">
      <c r="B22" s="83"/>
      <c r="C22" s="65" t="s">
        <v>81</v>
      </c>
      <c r="D22" s="36"/>
      <c r="E22" s="65" t="s">
        <v>81</v>
      </c>
    </row>
    <row r="24" spans="2:6" x14ac:dyDescent="0.25">
      <c r="B24" s="67" t="s">
        <v>96</v>
      </c>
      <c r="C24" s="67"/>
      <c r="D24" s="67"/>
      <c r="E24" s="67"/>
      <c r="F24" s="67"/>
    </row>
    <row r="25" spans="2:6" x14ac:dyDescent="0.25">
      <c r="B25" s="67" t="s">
        <v>97</v>
      </c>
      <c r="C25" s="67"/>
      <c r="D25" s="67"/>
      <c r="E25" s="67"/>
      <c r="F25" s="67"/>
    </row>
    <row r="26" spans="2:6" x14ac:dyDescent="0.25">
      <c r="B26" s="67" t="s">
        <v>98</v>
      </c>
      <c r="C26" s="67"/>
      <c r="D26" s="67"/>
      <c r="E26" s="67"/>
      <c r="F26" s="67"/>
    </row>
    <row r="27" spans="2:6" x14ac:dyDescent="0.25">
      <c r="B27" s="67" t="s">
        <v>99</v>
      </c>
      <c r="C27" s="67"/>
      <c r="D27" s="67"/>
      <c r="E27" s="67"/>
      <c r="F27" s="67"/>
    </row>
    <row r="28" spans="2:6" x14ac:dyDescent="0.25">
      <c r="B28" s="68" t="s">
        <v>100</v>
      </c>
      <c r="C28" s="67"/>
      <c r="D28" s="67"/>
      <c r="E28" s="67"/>
      <c r="F28" s="67"/>
    </row>
    <row r="29" spans="2:6" x14ac:dyDescent="0.25">
      <c r="B29" s="68" t="s">
        <v>101</v>
      </c>
      <c r="C29" s="67"/>
      <c r="D29" s="67"/>
      <c r="E29" s="67"/>
      <c r="F29" s="67"/>
    </row>
    <row r="30" spans="2:6" x14ac:dyDescent="0.25">
      <c r="B30" s="67" t="s">
        <v>102</v>
      </c>
      <c r="C30" s="67"/>
      <c r="D30" s="67"/>
      <c r="E30" s="67"/>
      <c r="F30" s="67"/>
    </row>
    <row r="31" spans="2:6" x14ac:dyDescent="0.25">
      <c r="B31" s="67" t="s">
        <v>103</v>
      </c>
      <c r="C31" s="67"/>
      <c r="D31" s="67"/>
      <c r="E31" s="67"/>
      <c r="F31" s="67"/>
    </row>
    <row r="32" spans="2:6" x14ac:dyDescent="0.25">
      <c r="B32" s="67"/>
      <c r="C32" s="67"/>
      <c r="D32" s="67"/>
      <c r="E32" s="67"/>
      <c r="F32" s="67"/>
    </row>
  </sheetData>
  <mergeCells count="9">
    <mergeCell ref="B15:B19"/>
    <mergeCell ref="B20:B22"/>
    <mergeCell ref="C3:D3"/>
    <mergeCell ref="B3:B4"/>
    <mergeCell ref="E3:E4"/>
    <mergeCell ref="B5:B9"/>
    <mergeCell ref="B13:B14"/>
    <mergeCell ref="C13:D13"/>
    <mergeCell ref="E13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6"/>
  <sheetViews>
    <sheetView workbookViewId="0">
      <selection activeCell="C16" sqref="C16"/>
    </sheetView>
  </sheetViews>
  <sheetFormatPr defaultRowHeight="15" x14ac:dyDescent="0.25"/>
  <cols>
    <col min="2" max="2" width="13.28515625" bestFit="1" customWidth="1"/>
    <col min="3" max="3" width="21.28515625" customWidth="1"/>
    <col min="6" max="6" width="11.5703125" bestFit="1" customWidth="1"/>
  </cols>
  <sheetData>
    <row r="6" spans="2:6" x14ac:dyDescent="0.25">
      <c r="B6" s="1">
        <v>1295577.67</v>
      </c>
      <c r="C6" s="1">
        <v>1621891.67</v>
      </c>
    </row>
    <row r="8" spans="2:6" x14ac:dyDescent="0.25">
      <c r="B8" s="2">
        <f>+C6-B6</f>
        <v>326314</v>
      </c>
    </row>
    <row r="9" spans="2:6" x14ac:dyDescent="0.25">
      <c r="F9" s="1"/>
    </row>
    <row r="10" spans="2:6" x14ac:dyDescent="0.25">
      <c r="B10" s="1">
        <v>52862.87</v>
      </c>
    </row>
    <row r="12" spans="2:6" x14ac:dyDescent="0.25">
      <c r="B12" s="2">
        <f>+B8-B10</f>
        <v>273451.13</v>
      </c>
      <c r="C12" t="s">
        <v>65</v>
      </c>
      <c r="F12" s="2"/>
    </row>
    <row r="13" spans="2:6" x14ac:dyDescent="0.25">
      <c r="F13" s="2"/>
    </row>
    <row r="14" spans="2:6" x14ac:dyDescent="0.25">
      <c r="B14" s="1">
        <v>198291.67</v>
      </c>
      <c r="F14" s="2"/>
    </row>
    <row r="16" spans="2:6" x14ac:dyDescent="0.25">
      <c r="B16" s="2">
        <f>+B12-B14</f>
        <v>75159.459999999992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Caso-EsempioPratico</vt:lpstr>
      <vt:lpstr>Fiscale</vt:lpstr>
      <vt:lpstr>Foglio5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G50</dc:creator>
  <cp:lastModifiedBy>Lenovo G50</cp:lastModifiedBy>
  <dcterms:created xsi:type="dcterms:W3CDTF">2016-03-16T10:40:57Z</dcterms:created>
  <dcterms:modified xsi:type="dcterms:W3CDTF">2017-04-06T09:56:43Z</dcterms:modified>
</cp:coreProperties>
</file>